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281" windowWidth="18480" windowHeight="7485" activeTab="0"/>
  </bookViews>
  <sheets>
    <sheet name="Margules" sheetId="1" r:id="rId1"/>
    <sheet name="Liquid_Gibbs_energy" sheetId="2" r:id="rId2"/>
    <sheet name="Liquid_Vapour_Analysis" sheetId="3" r:id="rId3"/>
    <sheet name="Liquid_Liquid_Analysis" sheetId="4" r:id="rId4"/>
    <sheet name="GibbsEnergy" sheetId="5" r:id="rId5"/>
    <sheet name="Gamma" sheetId="6" r:id="rId6"/>
    <sheet name="y_vs_x" sheetId="7" r:id="rId7"/>
    <sheet name="Pxy" sheetId="8" r:id="rId8"/>
    <sheet name="K1_K2" sheetId="9" r:id="rId9"/>
    <sheet name="Feuil1" sheetId="10" r:id="rId10"/>
    <sheet name="Feuil2" sheetId="11" r:id="rId11"/>
  </sheets>
  <definedNames>
    <definedName name="solver_adj" localSheetId="0" hidden="1">'Margules'!$A$126:$A$127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'Margules'!$L$128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'Margules'!$K$128</definedName>
    <definedName name="solver_pre" localSheetId="0" hidden="1">0.000001</definedName>
    <definedName name="solver_rel1" localSheetId="0" hidden="1">1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ledanoij</author>
    <author>Pascal</author>
  </authors>
  <commentList>
    <comment ref="A2" authorId="0">
      <text>
        <r>
          <rPr>
            <b/>
            <sz val="10"/>
            <rFont val="Tahoma"/>
            <family val="2"/>
          </rPr>
          <t>Select Thermdynamic Model in Process Simulation:</t>
        </r>
        <r>
          <rPr>
            <sz val="10"/>
            <rFont val="Tahoma"/>
            <family val="2"/>
          </rPr>
          <t xml:space="preserve">
(C) 2010 J-Ch de Hemptinne; J-M Ledanois, P. Mougin, A. Barreau</t>
        </r>
      </text>
    </comment>
    <comment ref="B17" authorId="1">
      <text>
        <r>
          <rPr>
            <b/>
            <sz val="9"/>
            <rFont val="Tahoma"/>
            <family val="2"/>
          </rPr>
          <t>For vapour analysis</t>
        </r>
      </text>
    </comment>
  </commentList>
</comments>
</file>

<file path=xl/sharedStrings.xml><?xml version="1.0" encoding="utf-8"?>
<sst xmlns="http://schemas.openxmlformats.org/spreadsheetml/2006/main" count="65" uniqueCount="48">
  <si>
    <t>P1</t>
  </si>
  <si>
    <t>P2</t>
  </si>
  <si>
    <t>Ln Gamma1</t>
  </si>
  <si>
    <t>Ln Gamma2</t>
  </si>
  <si>
    <t>A</t>
  </si>
  <si>
    <t>B</t>
  </si>
  <si>
    <t>C</t>
  </si>
  <si>
    <t>D</t>
  </si>
  <si>
    <t>E</t>
  </si>
  <si>
    <t>Gamma1</t>
  </si>
  <si>
    <t>Gamma2</t>
  </si>
  <si>
    <t>K1</t>
  </si>
  <si>
    <t>K2</t>
  </si>
  <si>
    <t>K1/K2</t>
  </si>
  <si>
    <t>Data</t>
  </si>
  <si>
    <t>Phase equilibrium diagram construction</t>
  </si>
  <si>
    <t>DIPPR  Psat Ceof.</t>
  </si>
  <si>
    <t>P (kPa)</t>
  </si>
  <si>
    <t>Psat1 (kPa)</t>
  </si>
  <si>
    <t>Psat2 (kPa)</t>
  </si>
  <si>
    <t>Temperature (K)</t>
  </si>
  <si>
    <t>T (K)</t>
  </si>
  <si>
    <t>Corresponding</t>
  </si>
  <si>
    <t>(Gamma)Inf</t>
  </si>
  <si>
    <t>Pressure (kPa)</t>
  </si>
  <si>
    <t>Margules: Vapour-liquid-liquid equilibrium of water/1-butanol</t>
  </si>
  <si>
    <t>(1) Water</t>
  </si>
  <si>
    <t>(2) 1-Butanol</t>
  </si>
  <si>
    <t>x(1)</t>
  </si>
  <si>
    <t>y(1)</t>
  </si>
  <si>
    <t>GExcess/RT</t>
  </si>
  <si>
    <t>GlMix/RT</t>
  </si>
  <si>
    <t>G/RT</t>
  </si>
  <si>
    <t>Margules model</t>
  </si>
  <si>
    <t>Liquid phase</t>
  </si>
  <si>
    <t>Vapour phase</t>
  </si>
  <si>
    <t>Aij</t>
  </si>
  <si>
    <t>Ge</t>
  </si>
  <si>
    <t>Equilibre TP</t>
  </si>
  <si>
    <t>Xliq</t>
  </si>
  <si>
    <t>Yvap</t>
  </si>
  <si>
    <t>Xliq'</t>
  </si>
  <si>
    <t>Construction graphique</t>
  </si>
  <si>
    <t>Liquide - liquide</t>
  </si>
  <si>
    <t>Y</t>
  </si>
  <si>
    <t>Rectangle instable</t>
  </si>
  <si>
    <t>Diagramme de parité</t>
  </si>
  <si>
    <t>Diagramme TP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</si>
</sst>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E+00"/>
  </numFmts>
  <fonts count="66">
    <font>
      <sz val="10"/>
      <name val="Arial"/>
      <family val="0"/>
    </font>
    <font>
      <b/>
      <sz val="1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7.35"/>
      <color indexed="8"/>
      <name val="Arial"/>
      <family val="2"/>
    </font>
    <font>
      <sz val="11.75"/>
      <color indexed="8"/>
      <name val="Arial"/>
      <family val="2"/>
    </font>
    <font>
      <sz val="9"/>
      <color indexed="8"/>
      <name val="Arial"/>
      <family val="2"/>
    </font>
    <font>
      <sz val="11.25"/>
      <color indexed="8"/>
      <name val="Arial"/>
      <family val="2"/>
    </font>
    <font>
      <b/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sz val="10"/>
      <color indexed="56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3.5"/>
      <color indexed="8"/>
      <name val="Arial"/>
      <family val="2"/>
    </font>
    <font>
      <b/>
      <sz val="15.5"/>
      <color indexed="8"/>
      <name val="Arial"/>
      <family val="2"/>
    </font>
    <font>
      <sz val="16"/>
      <color indexed="8"/>
      <name val="Calibri"/>
      <family val="2"/>
    </font>
    <font>
      <b/>
      <sz val="14.25"/>
      <color indexed="8"/>
      <name val="Arial"/>
      <family val="2"/>
    </font>
    <font>
      <b/>
      <sz val="1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9"/>
      <name val="Arial"/>
      <family val="2"/>
    </font>
    <font>
      <sz val="10"/>
      <color theme="3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ill="1" applyAlignment="1">
      <alignment/>
    </xf>
    <xf numFmtId="0" fontId="63" fillId="0" borderId="0" xfId="0" applyFont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1" fontId="0" fillId="0" borderId="0" xfId="0" applyNumberFormat="1" applyBorder="1" applyAlignment="1">
      <alignment/>
    </xf>
    <xf numFmtId="0" fontId="64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Margules: Liquid (excess, mixture, total) Gibbs energy of Water/1-Butanol mixture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0725"/>
          <c:w val="0.93825"/>
          <c:h val="0.839"/>
        </c:manualLayout>
      </c:layout>
      <c:scatterChart>
        <c:scatterStyle val="lineMarker"/>
        <c:varyColors val="0"/>
        <c:ser>
          <c:idx val="3"/>
          <c:order val="0"/>
          <c:tx>
            <c:strRef>
              <c:f>Margules!$K$23</c:f>
              <c:strCache>
                <c:ptCount val="1"/>
                <c:pt idx="0">
                  <c:v>GExcess/RT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Margules!$A$24:$A$124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Margules!$K$24:$K$124</c:f>
              <c:numCache>
                <c:ptCount val="101"/>
                <c:pt idx="0">
                  <c:v>0</c:v>
                </c:pt>
                <c:pt idx="1">
                  <c:v>0.013888478754670667</c:v>
                </c:pt>
                <c:pt idx="2">
                  <c:v>0.02782139488397844</c:v>
                </c:pt>
                <c:pt idx="3">
                  <c:v>0.041788799019463696</c:v>
                </c:pt>
                <c:pt idx="4">
                  <c:v>0.05578074179266682</c:v>
                </c:pt>
                <c:pt idx="5">
                  <c:v>0.06978727383512819</c:v>
                </c:pt>
                <c:pt idx="6">
                  <c:v>0.08379844577838817</c:v>
                </c:pt>
                <c:pt idx="7">
                  <c:v>0.09780430825398717</c:v>
                </c:pt>
                <c:pt idx="8">
                  <c:v>0.11179491189346556</c:v>
                </c:pt>
                <c:pt idx="9">
                  <c:v>0.12576030732836369</c:v>
                </c:pt>
                <c:pt idx="10">
                  <c:v>0.13969054519022195</c:v>
                </c:pt>
                <c:pt idx="11">
                  <c:v>0.15357567611058073</c:v>
                </c:pt>
                <c:pt idx="12">
                  <c:v>0.1674057507209804</c:v>
                </c:pt>
                <c:pt idx="13">
                  <c:v>0.18117081965296136</c:v>
                </c:pt>
                <c:pt idx="14">
                  <c:v>0.194860933538064</c:v>
                </c:pt>
                <c:pt idx="15">
                  <c:v>0.2084661430078286</c:v>
                </c:pt>
                <c:pt idx="16">
                  <c:v>0.22197649869379565</c:v>
                </c:pt>
                <c:pt idx="17">
                  <c:v>0.2353820512275055</c:v>
                </c:pt>
                <c:pt idx="18">
                  <c:v>0.2486728512404985</c:v>
                </c:pt>
                <c:pt idx="19">
                  <c:v>0.26183894936431507</c:v>
                </c:pt>
                <c:pt idx="20">
                  <c:v>0.2748703962304956</c:v>
                </c:pt>
                <c:pt idx="21">
                  <c:v>0.2877572424705803</c:v>
                </c:pt>
                <c:pt idx="22">
                  <c:v>0.3004895387161098</c:v>
                </c:pt>
                <c:pt idx="23">
                  <c:v>0.31305733559862436</c:v>
                </c:pt>
                <c:pt idx="24">
                  <c:v>0.32545068374966424</c:v>
                </c:pt>
                <c:pt idx="25">
                  <c:v>0.3376596338007701</c:v>
                </c:pt>
                <c:pt idx="26">
                  <c:v>0.34967423638348205</c:v>
                </c:pt>
                <c:pt idx="27">
                  <c:v>0.3614845421293406</c:v>
                </c:pt>
                <c:pt idx="28">
                  <c:v>0.37308060166988616</c:v>
                </c:pt>
                <c:pt idx="29">
                  <c:v>0.3844524656366589</c:v>
                </c:pt>
                <c:pt idx="30">
                  <c:v>0.3955901846611995</c:v>
                </c:pt>
                <c:pt idx="31">
                  <c:v>0.4064838093750482</c:v>
                </c:pt>
                <c:pt idx="32">
                  <c:v>0.41712339040974533</c:v>
                </c:pt>
                <c:pt idx="33">
                  <c:v>0.4274989783968313</c:v>
                </c:pt>
                <c:pt idx="34">
                  <c:v>0.43760062396784655</c:v>
                </c:pt>
                <c:pt idx="35">
                  <c:v>0.44741837775433135</c:v>
                </c:pt>
                <c:pt idx="36">
                  <c:v>0.4569422903878262</c:v>
                </c:pt>
                <c:pt idx="37">
                  <c:v>0.46616241249987134</c:v>
                </c:pt>
                <c:pt idx="38">
                  <c:v>0.47506879472200725</c:v>
                </c:pt>
                <c:pt idx="39">
                  <c:v>0.4836514876857743</c:v>
                </c:pt>
                <c:pt idx="40">
                  <c:v>0.4919005420227129</c:v>
                </c:pt>
                <c:pt idx="41">
                  <c:v>0.49980600836436334</c:v>
                </c:pt>
                <c:pt idx="42">
                  <c:v>0.507357937342266</c:v>
                </c:pt>
                <c:pt idx="43">
                  <c:v>0.5145463795879613</c:v>
                </c:pt>
                <c:pt idx="44">
                  <c:v>0.5213613857329897</c:v>
                </c:pt>
                <c:pt idx="45">
                  <c:v>0.5277930064088914</c:v>
                </c:pt>
                <c:pt idx="46">
                  <c:v>0.5338312922472069</c:v>
                </c:pt>
                <c:pt idx="47">
                  <c:v>0.5394662938794765</c:v>
                </c:pt>
                <c:pt idx="48">
                  <c:v>0.5446880619372407</c:v>
                </c:pt>
                <c:pt idx="49">
                  <c:v>0.5494866470520398</c:v>
                </c:pt>
                <c:pt idx="50">
                  <c:v>0.5538520998554142</c:v>
                </c:pt>
                <c:pt idx="51">
                  <c:v>0.5577744709789043</c:v>
                </c:pt>
                <c:pt idx="52">
                  <c:v>0.5612438110540504</c:v>
                </c:pt>
                <c:pt idx="53">
                  <c:v>0.5642501707123929</c:v>
                </c:pt>
                <c:pt idx="54">
                  <c:v>0.5667836005854723</c:v>
                </c:pt>
                <c:pt idx="55">
                  <c:v>0.5688341513048287</c:v>
                </c:pt>
                <c:pt idx="56">
                  <c:v>0.5703918735020028</c:v>
                </c:pt>
                <c:pt idx="57">
                  <c:v>0.5714468178085349</c:v>
                </c:pt>
                <c:pt idx="58">
                  <c:v>0.5719890348559652</c:v>
                </c:pt>
                <c:pt idx="59">
                  <c:v>0.5720085752758343</c:v>
                </c:pt>
                <c:pt idx="60">
                  <c:v>0.5714954896996824</c:v>
                </c:pt>
                <c:pt idx="61">
                  <c:v>0.57043982875905</c:v>
                </c:pt>
                <c:pt idx="62">
                  <c:v>0.5688316430854774</c:v>
                </c:pt>
                <c:pt idx="63">
                  <c:v>0.5666609833105051</c:v>
                </c:pt>
                <c:pt idx="64">
                  <c:v>0.5639179000656732</c:v>
                </c:pt>
                <c:pt idx="65">
                  <c:v>0.5605924439825225</c:v>
                </c:pt>
                <c:pt idx="66">
                  <c:v>0.556674665692593</c:v>
                </c:pt>
                <c:pt idx="67">
                  <c:v>0.5521546158274253</c:v>
                </c:pt>
                <c:pt idx="68">
                  <c:v>0.5470223450185596</c:v>
                </c:pt>
                <c:pt idx="69">
                  <c:v>0.5412679038975365</c:v>
                </c:pt>
                <c:pt idx="70">
                  <c:v>0.5348813430958963</c:v>
                </c:pt>
                <c:pt idx="71">
                  <c:v>0.5278527132451794</c:v>
                </c:pt>
                <c:pt idx="72">
                  <c:v>0.5201720649769259</c:v>
                </c:pt>
                <c:pt idx="73">
                  <c:v>0.5118294489226765</c:v>
                </c:pt>
                <c:pt idx="74">
                  <c:v>0.5028149157139715</c:v>
                </c:pt>
                <c:pt idx="75">
                  <c:v>0.49311851598235124</c:v>
                </c:pt>
                <c:pt idx="76">
                  <c:v>0.4827303003593561</c:v>
                </c:pt>
                <c:pt idx="77">
                  <c:v>0.4716403194765265</c:v>
                </c:pt>
                <c:pt idx="78">
                  <c:v>0.4598386239654028</c:v>
                </c:pt>
                <c:pt idx="79">
                  <c:v>0.44731526445752534</c:v>
                </c:pt>
                <c:pt idx="80">
                  <c:v>0.4340602915844346</c:v>
                </c:pt>
                <c:pt idx="81">
                  <c:v>0.4200637559776708</c:v>
                </c:pt>
                <c:pt idx="82">
                  <c:v>0.40531570826877467</c:v>
                </c:pt>
                <c:pt idx="83">
                  <c:v>0.3898061990892861</c:v>
                </c:pt>
                <c:pt idx="84">
                  <c:v>0.37352527907074573</c:v>
                </c:pt>
                <c:pt idx="85">
                  <c:v>0.3564629988446939</c:v>
                </c:pt>
                <c:pt idx="86">
                  <c:v>0.338609409042671</c:v>
                </c:pt>
                <c:pt idx="87">
                  <c:v>0.31995456029621744</c:v>
                </c:pt>
                <c:pt idx="88">
                  <c:v>0.3004885032368735</c:v>
                </c:pt>
                <c:pt idx="89">
                  <c:v>0.28020128849617965</c:v>
                </c:pt>
                <c:pt idx="90">
                  <c:v>0.2590829667056762</c:v>
                </c:pt>
                <c:pt idx="91">
                  <c:v>0.23712358849690363</c:v>
                </c:pt>
                <c:pt idx="92">
                  <c:v>0.21431320450140223</c:v>
                </c:pt>
                <c:pt idx="93">
                  <c:v>0.19064186535071243</c:v>
                </c:pt>
                <c:pt idx="94">
                  <c:v>0.16609962167637485</c:v>
                </c:pt>
                <c:pt idx="95">
                  <c:v>0.1406765241099293</c:v>
                </c:pt>
                <c:pt idx="96">
                  <c:v>0.1143626232829165</c:v>
                </c:pt>
                <c:pt idx="97">
                  <c:v>0.0871479698268768</c:v>
                </c:pt>
                <c:pt idx="98">
                  <c:v>0.05902261437335056</c:v>
                </c:pt>
                <c:pt idx="99">
                  <c:v>0.029976607553878164</c:v>
                </c:pt>
                <c:pt idx="100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Margules!$L$23</c:f>
              <c:strCache>
                <c:ptCount val="1"/>
                <c:pt idx="0">
                  <c:v>GlMix/RT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Margules!$A$24:$A$124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Margules!$L$24:$L$124</c:f>
              <c:numCache>
                <c:ptCount val="101"/>
                <c:pt idx="0">
                  <c:v>0</c:v>
                </c:pt>
                <c:pt idx="1">
                  <c:v>-0.056001534354847345</c:v>
                </c:pt>
                <c:pt idx="2">
                  <c:v>-0.098039113279732</c:v>
                </c:pt>
                <c:pt idx="3">
                  <c:v>-0.13474216817976675</c:v>
                </c:pt>
                <c:pt idx="4">
                  <c:v>-0.167944147734173</c:v>
                </c:pt>
                <c:pt idx="5">
                  <c:v>-0.1985152433458726</c:v>
                </c:pt>
                <c:pt idx="6">
                  <c:v>-0.22696752250060445</c:v>
                </c:pt>
                <c:pt idx="7">
                  <c:v>-0.2536389469216915</c:v>
                </c:pt>
                <c:pt idx="8">
                  <c:v>-0.2787693717685874</c:v>
                </c:pt>
                <c:pt idx="9">
                  <c:v>-0.30253782309749805</c:v>
                </c:pt>
                <c:pt idx="10">
                  <c:v>-0.3250829733914482</c:v>
                </c:pt>
                <c:pt idx="11">
                  <c:v>-0.3465153369186661</c:v>
                </c:pt>
                <c:pt idx="12">
                  <c:v>-0.3669249912727096</c:v>
                </c:pt>
                <c:pt idx="13">
                  <c:v>-0.3863867062886038</c:v>
                </c:pt>
                <c:pt idx="14">
                  <c:v>-0.40496348506393853</c:v>
                </c:pt>
                <c:pt idx="15">
                  <c:v>-0.42270908780599087</c:v>
                </c:pt>
                <c:pt idx="16">
                  <c:v>-0.439669879401343</c:v>
                </c:pt>
                <c:pt idx="17">
                  <c:v>-0.4558862130273584</c:v>
                </c:pt>
                <c:pt idx="18">
                  <c:v>-0.4713934868100941</c:v>
                </c:pt>
                <c:pt idx="19">
                  <c:v>-0.4862229646617922</c:v>
                </c:pt>
                <c:pt idx="20">
                  <c:v>-0.5004024235381879</c:v>
                </c:pt>
                <c:pt idx="21">
                  <c:v>-0.5139566706172255</c:v>
                </c:pt>
                <c:pt idx="22">
                  <c:v>-0.5269079614313803</c:v>
                </c:pt>
                <c:pt idx="23">
                  <c:v>-0.5392763414970504</c:v>
                </c:pt>
                <c:pt idx="24">
                  <c:v>-0.5510799280869728</c:v>
                </c:pt>
                <c:pt idx="25">
                  <c:v>-0.5623351446188083</c:v>
                </c:pt>
                <c:pt idx="26">
                  <c:v>-0.5730569171314204</c:v>
                </c:pt>
                <c:pt idx="27">
                  <c:v>-0.583258840128597</c:v>
                </c:pt>
                <c:pt idx="28">
                  <c:v>-0.5929533174474745</c:v>
                </c:pt>
                <c:pt idx="29">
                  <c:v>-0.60215168259268</c:v>
                </c:pt>
                <c:pt idx="30">
                  <c:v>-0.6108643020548935</c:v>
                </c:pt>
                <c:pt idx="31">
                  <c:v>-0.6191006644255871</c:v>
                </c:pt>
                <c:pt idx="32">
                  <c:v>-0.6268694575724264</c:v>
                </c:pt>
                <c:pt idx="33">
                  <c:v>-0.6341786357122057</c:v>
                </c:pt>
                <c:pt idx="34">
                  <c:v>-0.6410354778811557</c:v>
                </c:pt>
                <c:pt idx="35">
                  <c:v>-0.6474466390346325</c:v>
                </c:pt>
                <c:pt idx="36">
                  <c:v>-0.6534181947937018</c:v>
                </c:pt>
                <c:pt idx="37">
                  <c:v>-0.6589556806830628</c:v>
                </c:pt>
                <c:pt idx="38">
                  <c:v>-0.664064126564108</c:v>
                </c:pt>
                <c:pt idx="39">
                  <c:v>-0.6687480868518094</c:v>
                </c:pt>
                <c:pt idx="40">
                  <c:v>-0.6730116670092564</c:v>
                </c:pt>
                <c:pt idx="41">
                  <c:v>-0.6768585467349506</c:v>
                </c:pt>
                <c:pt idx="42">
                  <c:v>-0.6802920001921534</c:v>
                </c:pt>
                <c:pt idx="43">
                  <c:v>-0.683314913574166</c:v>
                </c:pt>
                <c:pt idx="44">
                  <c:v>-0.6859298002523728</c:v>
                </c:pt>
                <c:pt idx="45">
                  <c:v>-0.6881388137135885</c:v>
                </c:pt>
                <c:pt idx="46">
                  <c:v>-0.6899437584583995</c:v>
                </c:pt>
                <c:pt idx="47">
                  <c:v>-0.6913460990017393</c:v>
                </c:pt>
                <c:pt idx="48">
                  <c:v>-0.6923469670899615</c:v>
                </c:pt>
                <c:pt idx="49">
                  <c:v>-0.6929471672244782</c:v>
                </c:pt>
                <c:pt idx="50">
                  <c:v>-0.6931471805599453</c:v>
                </c:pt>
                <c:pt idx="51">
                  <c:v>-0.6929471672244782</c:v>
                </c:pt>
                <c:pt idx="52">
                  <c:v>-0.6923469670899615</c:v>
                </c:pt>
                <c:pt idx="53">
                  <c:v>-0.6913460990017393</c:v>
                </c:pt>
                <c:pt idx="54">
                  <c:v>-0.6899437584583995</c:v>
                </c:pt>
                <c:pt idx="55">
                  <c:v>-0.6881388137135885</c:v>
                </c:pt>
                <c:pt idx="56">
                  <c:v>-0.6859298002523729</c:v>
                </c:pt>
                <c:pt idx="57">
                  <c:v>-0.683314913574166</c:v>
                </c:pt>
                <c:pt idx="58">
                  <c:v>-0.6802920001921535</c:v>
                </c:pt>
                <c:pt idx="59">
                  <c:v>-0.6768585467349507</c:v>
                </c:pt>
                <c:pt idx="60">
                  <c:v>-0.6730116670092564</c:v>
                </c:pt>
                <c:pt idx="61">
                  <c:v>-0.6687480868518094</c:v>
                </c:pt>
                <c:pt idx="62">
                  <c:v>-0.664064126564108</c:v>
                </c:pt>
                <c:pt idx="63">
                  <c:v>-0.6589556806830628</c:v>
                </c:pt>
                <c:pt idx="64">
                  <c:v>-0.6534181947937018</c:v>
                </c:pt>
                <c:pt idx="65">
                  <c:v>-0.6474466390346325</c:v>
                </c:pt>
                <c:pt idx="66">
                  <c:v>-0.6410354778811556</c:v>
                </c:pt>
                <c:pt idx="67">
                  <c:v>-0.6341786357122057</c:v>
                </c:pt>
                <c:pt idx="68">
                  <c:v>-0.6268694575724263</c:v>
                </c:pt>
                <c:pt idx="69">
                  <c:v>-0.6191006644255871</c:v>
                </c:pt>
                <c:pt idx="70">
                  <c:v>-0.6108643020548935</c:v>
                </c:pt>
                <c:pt idx="71">
                  <c:v>-0.60215168259268</c:v>
                </c:pt>
                <c:pt idx="72">
                  <c:v>-0.5929533174474745</c:v>
                </c:pt>
                <c:pt idx="73">
                  <c:v>-0.583258840128597</c:v>
                </c:pt>
                <c:pt idx="74">
                  <c:v>-0.5730569171314204</c:v>
                </c:pt>
                <c:pt idx="75">
                  <c:v>-0.5623351446188083</c:v>
                </c:pt>
                <c:pt idx="76">
                  <c:v>-0.5510799280869728</c:v>
                </c:pt>
                <c:pt idx="77">
                  <c:v>-0.5392763414970504</c:v>
                </c:pt>
                <c:pt idx="78">
                  <c:v>-0.5269079614313803</c:v>
                </c:pt>
                <c:pt idx="79">
                  <c:v>-0.5139566706172255</c:v>
                </c:pt>
                <c:pt idx="80">
                  <c:v>-0.5004024235381878</c:v>
                </c:pt>
                <c:pt idx="81">
                  <c:v>-0.4862229646617922</c:v>
                </c:pt>
                <c:pt idx="82">
                  <c:v>-0.47139348681009424</c:v>
                </c:pt>
                <c:pt idx="83">
                  <c:v>-0.4558862130273584</c:v>
                </c:pt>
                <c:pt idx="84">
                  <c:v>-0.439669879401343</c:v>
                </c:pt>
                <c:pt idx="85">
                  <c:v>-0.4227090878059909</c:v>
                </c:pt>
                <c:pt idx="86">
                  <c:v>-0.40496348506393853</c:v>
                </c:pt>
                <c:pt idx="87">
                  <c:v>-0.3863867062886038</c:v>
                </c:pt>
                <c:pt idx="88">
                  <c:v>-0.3669249912727096</c:v>
                </c:pt>
                <c:pt idx="89">
                  <c:v>-0.34651533691866615</c:v>
                </c:pt>
                <c:pt idx="90">
                  <c:v>-0.3250829733914482</c:v>
                </c:pt>
                <c:pt idx="91">
                  <c:v>-0.302537823097498</c:v>
                </c:pt>
                <c:pt idx="92">
                  <c:v>-0.2787693717685873</c:v>
                </c:pt>
                <c:pt idx="93">
                  <c:v>-0.2536389469216913</c:v>
                </c:pt>
                <c:pt idx="94">
                  <c:v>-0.22696752250060456</c:v>
                </c:pt>
                <c:pt idx="95">
                  <c:v>-0.19851524334587267</c:v>
                </c:pt>
                <c:pt idx="96">
                  <c:v>-0.16794414773417307</c:v>
                </c:pt>
                <c:pt idx="97">
                  <c:v>-0.13474216817976684</c:v>
                </c:pt>
                <c:pt idx="98">
                  <c:v>-0.09803911327973204</c:v>
                </c:pt>
                <c:pt idx="99">
                  <c:v>-0.056001534354847386</c:v>
                </c:pt>
                <c:pt idx="100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Margules!$M$23</c:f>
              <c:strCache>
                <c:ptCount val="1"/>
                <c:pt idx="0">
                  <c:v>G/RT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Margules!$A$24:$A$124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Margules!$M$24:$M$124</c:f>
              <c:numCache>
                <c:ptCount val="101"/>
                <c:pt idx="0">
                  <c:v>0</c:v>
                </c:pt>
                <c:pt idx="1">
                  <c:v>-0.042113055600176676</c:v>
                </c:pt>
                <c:pt idx="2">
                  <c:v>-0.07021771839575355</c:v>
                </c:pt>
                <c:pt idx="3">
                  <c:v>-0.09295336916030306</c:v>
                </c:pt>
                <c:pt idx="4">
                  <c:v>-0.11216340594150617</c:v>
                </c:pt>
                <c:pt idx="5">
                  <c:v>-0.1287279695107444</c:v>
                </c:pt>
                <c:pt idx="6">
                  <c:v>-0.1431690767222163</c:v>
                </c:pt>
                <c:pt idx="7">
                  <c:v>-0.1558346386677043</c:v>
                </c:pt>
                <c:pt idx="8">
                  <c:v>-0.16697445987512183</c:v>
                </c:pt>
                <c:pt idx="9">
                  <c:v>-0.17677751576913436</c:v>
                </c:pt>
                <c:pt idx="10">
                  <c:v>-0.18539242820122626</c:v>
                </c:pt>
                <c:pt idx="11">
                  <c:v>-0.19293966080808536</c:v>
                </c:pt>
                <c:pt idx="12">
                  <c:v>-0.1995192405517292</c:v>
                </c:pt>
                <c:pt idx="13">
                  <c:v>-0.2052158866356424</c:v>
                </c:pt>
                <c:pt idx="14">
                  <c:v>-0.21010255152587454</c:v>
                </c:pt>
                <c:pt idx="15">
                  <c:v>-0.21424294479816228</c:v>
                </c:pt>
                <c:pt idx="16">
                  <c:v>-0.21769338070754735</c:v>
                </c:pt>
                <c:pt idx="17">
                  <c:v>-0.22050416179985288</c:v>
                </c:pt>
                <c:pt idx="18">
                  <c:v>-0.22272063556959557</c:v>
                </c:pt>
                <c:pt idx="19">
                  <c:v>-0.22438401529747715</c:v>
                </c:pt>
                <c:pt idx="20">
                  <c:v>-0.22553202730769228</c:v>
                </c:pt>
                <c:pt idx="21">
                  <c:v>-0.22619942814664518</c:v>
                </c:pt>
                <c:pt idx="22">
                  <c:v>-0.22641842271527052</c:v>
                </c:pt>
                <c:pt idx="23">
                  <c:v>-0.22621900589842603</c:v>
                </c:pt>
                <c:pt idx="24">
                  <c:v>-0.22562924433730858</c:v>
                </c:pt>
                <c:pt idx="25">
                  <c:v>-0.22467551081803822</c:v>
                </c:pt>
                <c:pt idx="26">
                  <c:v>-0.22338268074793832</c:v>
                </c:pt>
                <c:pt idx="27">
                  <c:v>-0.22177429799925635</c:v>
                </c:pt>
                <c:pt idx="28">
                  <c:v>-0.21987271577758832</c:v>
                </c:pt>
                <c:pt idx="29">
                  <c:v>-0.21769921695602112</c:v>
                </c:pt>
                <c:pt idx="30">
                  <c:v>-0.215274117393694</c:v>
                </c:pt>
                <c:pt idx="31">
                  <c:v>-0.2126168550505389</c:v>
                </c:pt>
                <c:pt idx="32">
                  <c:v>-0.20974606716268107</c:v>
                </c:pt>
                <c:pt idx="33">
                  <c:v>-0.20667965731537435</c:v>
                </c:pt>
                <c:pt idx="34">
                  <c:v>-0.20343485391330912</c:v>
                </c:pt>
                <c:pt idx="35">
                  <c:v>-0.20002826128030116</c:v>
                </c:pt>
                <c:pt idx="36">
                  <c:v>-0.1964759044058756</c:v>
                </c:pt>
                <c:pt idx="37">
                  <c:v>-0.19279326818319142</c:v>
                </c:pt>
                <c:pt idx="38">
                  <c:v>-0.1889953318421007</c:v>
                </c:pt>
                <c:pt idx="39">
                  <c:v>-0.1850965991660351</c:v>
                </c:pt>
                <c:pt idx="40">
                  <c:v>-0.18111112498654353</c:v>
                </c:pt>
                <c:pt idx="41">
                  <c:v>-0.17705253837058726</c:v>
                </c:pt>
                <c:pt idx="42">
                  <c:v>-0.17293406284988744</c:v>
                </c:pt>
                <c:pt idx="43">
                  <c:v>-0.16876853398620462</c:v>
                </c:pt>
                <c:pt idx="44">
                  <c:v>-0.1645684145193831</c:v>
                </c:pt>
                <c:pt idx="45">
                  <c:v>-0.16034580730469716</c:v>
                </c:pt>
                <c:pt idx="46">
                  <c:v>-0.15611246621119257</c:v>
                </c:pt>
                <c:pt idx="47">
                  <c:v>-0.15187980512226273</c:v>
                </c:pt>
                <c:pt idx="48">
                  <c:v>-0.14765890515272073</c:v>
                </c:pt>
                <c:pt idx="49">
                  <c:v>-0.1434605201724385</c:v>
                </c:pt>
                <c:pt idx="50">
                  <c:v>-0.13929508070453112</c:v>
                </c:pt>
                <c:pt idx="51">
                  <c:v>-0.13517269624557393</c:v>
                </c:pt>
                <c:pt idx="52">
                  <c:v>-0.13110315603591105</c:v>
                </c:pt>
                <c:pt idx="53">
                  <c:v>-0.12709592828934635</c:v>
                </c:pt>
                <c:pt idx="54">
                  <c:v>-0.12316015787292722</c:v>
                </c:pt>
                <c:pt idx="55">
                  <c:v>-0.11930466240875981</c:v>
                </c:pt>
                <c:pt idx="56">
                  <c:v>-0.11553792675037011</c:v>
                </c:pt>
                <c:pt idx="57">
                  <c:v>-0.11186809576563106</c:v>
                </c:pt>
                <c:pt idx="58">
                  <c:v>-0.10830296533618833</c:v>
                </c:pt>
                <c:pt idx="59">
                  <c:v>-0.10484997145911645</c:v>
                </c:pt>
                <c:pt idx="60">
                  <c:v>-0.10151617730957396</c:v>
                </c:pt>
                <c:pt idx="61">
                  <c:v>-0.09830825809275945</c:v>
                </c:pt>
                <c:pt idx="62">
                  <c:v>-0.09523248347863056</c:v>
                </c:pt>
                <c:pt idx="63">
                  <c:v>-0.09229469737255769</c:v>
                </c:pt>
                <c:pt idx="64">
                  <c:v>-0.08950029472802856</c:v>
                </c:pt>
                <c:pt idx="65">
                  <c:v>-0.08685419505211</c:v>
                </c:pt>
                <c:pt idx="66">
                  <c:v>-0.0843608121885625</c:v>
                </c:pt>
                <c:pt idx="67">
                  <c:v>-0.08202401988478036</c:v>
                </c:pt>
                <c:pt idx="68">
                  <c:v>-0.07984711255386667</c:v>
                </c:pt>
                <c:pt idx="69">
                  <c:v>-0.07783276052805055</c:v>
                </c:pt>
                <c:pt idx="70">
                  <c:v>-0.0759829589589972</c:v>
                </c:pt>
                <c:pt idx="71">
                  <c:v>-0.07429896934750069</c:v>
                </c:pt>
                <c:pt idx="72">
                  <c:v>-0.07278125247054856</c:v>
                </c:pt>
                <c:pt idx="73">
                  <c:v>-0.07142939120592051</c:v>
                </c:pt>
                <c:pt idx="74">
                  <c:v>-0.07024200141744885</c:v>
                </c:pt>
                <c:pt idx="75">
                  <c:v>-0.06921662863645706</c:v>
                </c:pt>
                <c:pt idx="76">
                  <c:v>-0.06834962772761671</c:v>
                </c:pt>
                <c:pt idx="77">
                  <c:v>-0.06763602202052388</c:v>
                </c:pt>
                <c:pt idx="78">
                  <c:v>-0.06706933746597749</c:v>
                </c:pt>
                <c:pt idx="79">
                  <c:v>-0.06664140615970016</c:v>
                </c:pt>
                <c:pt idx="80">
                  <c:v>-0.06634213195375316</c:v>
                </c:pt>
                <c:pt idx="81">
                  <c:v>-0.0661592086841214</c:v>
                </c:pt>
                <c:pt idx="82">
                  <c:v>-0.06607777854131958</c:v>
                </c:pt>
                <c:pt idx="83">
                  <c:v>-0.06608001393807228</c:v>
                </c:pt>
                <c:pt idx="84">
                  <c:v>-0.06614460033059727</c:v>
                </c:pt>
                <c:pt idx="85">
                  <c:v>-0.06624608896129702</c:v>
                </c:pt>
                <c:pt idx="86">
                  <c:v>-0.06635407602126753</c:v>
                </c:pt>
                <c:pt idx="87">
                  <c:v>-0.06643214599238634</c:v>
                </c:pt>
                <c:pt idx="88">
                  <c:v>-0.06643648803583613</c:v>
                </c:pt>
                <c:pt idx="89">
                  <c:v>-0.0663140484224865</c:v>
                </c:pt>
                <c:pt idx="90">
                  <c:v>-0.066000006685772</c:v>
                </c:pt>
                <c:pt idx="91">
                  <c:v>-0.06541423460059437</c:v>
                </c:pt>
                <c:pt idx="92">
                  <c:v>-0.06445616726718506</c:v>
                </c:pt>
                <c:pt idx="93">
                  <c:v>-0.06299708157097889</c:v>
                </c:pt>
                <c:pt idx="94">
                  <c:v>-0.060867900824229715</c:v>
                </c:pt>
                <c:pt idx="95">
                  <c:v>-0.05783871923594336</c:v>
                </c:pt>
                <c:pt idx="96">
                  <c:v>-0.053581524451256565</c:v>
                </c:pt>
                <c:pt idx="97">
                  <c:v>-0.04759419835289004</c:v>
                </c:pt>
                <c:pt idx="98">
                  <c:v>-0.03901649890638148</c:v>
                </c:pt>
                <c:pt idx="99">
                  <c:v>-0.026024926800969222</c:v>
                </c:pt>
                <c:pt idx="100">
                  <c:v>0</c:v>
                </c:pt>
              </c:numCache>
            </c:numRef>
          </c:yVal>
          <c:smooth val="0"/>
        </c:ser>
        <c:axId val="44471042"/>
        <c:axId val="64695059"/>
      </c:scatterChart>
      <c:valAx>
        <c:axId val="4447104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Molar composition of water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95059"/>
        <c:crosses val="autoZero"/>
        <c:crossBetween val="midCat"/>
        <c:dispUnits/>
        <c:minorUnit val="0.020000000000000004"/>
      </c:valAx>
      <c:valAx>
        <c:axId val="64695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Gibbs energy (adimensional)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10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15125"/>
          <c:w val="0.13625"/>
          <c:h val="0.2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Margules: Liquid and vapour Gibbs energy of Water/1-Butanol mixture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835"/>
          <c:w val="0.92675"/>
          <c:h val="0.765"/>
        </c:manualLayout>
      </c:layout>
      <c:scatterChart>
        <c:scatterStyle val="lineMarker"/>
        <c:varyColors val="0"/>
        <c:ser>
          <c:idx val="0"/>
          <c:order val="0"/>
          <c:tx>
            <c:v>G_Liq/RT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Margules!$A$24:$A$124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Margules!$M$24:$M$124</c:f>
              <c:numCache>
                <c:ptCount val="101"/>
                <c:pt idx="0">
                  <c:v>0</c:v>
                </c:pt>
                <c:pt idx="1">
                  <c:v>-0.042113055600176676</c:v>
                </c:pt>
                <c:pt idx="2">
                  <c:v>-0.07021771839575355</c:v>
                </c:pt>
                <c:pt idx="3">
                  <c:v>-0.09295336916030306</c:v>
                </c:pt>
                <c:pt idx="4">
                  <c:v>-0.11216340594150617</c:v>
                </c:pt>
                <c:pt idx="5">
                  <c:v>-0.1287279695107444</c:v>
                </c:pt>
                <c:pt idx="6">
                  <c:v>-0.1431690767222163</c:v>
                </c:pt>
                <c:pt idx="7">
                  <c:v>-0.1558346386677043</c:v>
                </c:pt>
                <c:pt idx="8">
                  <c:v>-0.16697445987512183</c:v>
                </c:pt>
                <c:pt idx="9">
                  <c:v>-0.17677751576913436</c:v>
                </c:pt>
                <c:pt idx="10">
                  <c:v>-0.18539242820122626</c:v>
                </c:pt>
                <c:pt idx="11">
                  <c:v>-0.19293966080808536</c:v>
                </c:pt>
                <c:pt idx="12">
                  <c:v>-0.1995192405517292</c:v>
                </c:pt>
                <c:pt idx="13">
                  <c:v>-0.2052158866356424</c:v>
                </c:pt>
                <c:pt idx="14">
                  <c:v>-0.21010255152587454</c:v>
                </c:pt>
                <c:pt idx="15">
                  <c:v>-0.21424294479816228</c:v>
                </c:pt>
                <c:pt idx="16">
                  <c:v>-0.21769338070754735</c:v>
                </c:pt>
                <c:pt idx="17">
                  <c:v>-0.22050416179985288</c:v>
                </c:pt>
                <c:pt idx="18">
                  <c:v>-0.22272063556959557</c:v>
                </c:pt>
                <c:pt idx="19">
                  <c:v>-0.22438401529747715</c:v>
                </c:pt>
                <c:pt idx="20">
                  <c:v>-0.22553202730769228</c:v>
                </c:pt>
                <c:pt idx="21">
                  <c:v>-0.22619942814664518</c:v>
                </c:pt>
                <c:pt idx="22">
                  <c:v>-0.22641842271527052</c:v>
                </c:pt>
                <c:pt idx="23">
                  <c:v>-0.22621900589842603</c:v>
                </c:pt>
                <c:pt idx="24">
                  <c:v>-0.22562924433730858</c:v>
                </c:pt>
                <c:pt idx="25">
                  <c:v>-0.22467551081803822</c:v>
                </c:pt>
                <c:pt idx="26">
                  <c:v>-0.22338268074793832</c:v>
                </c:pt>
                <c:pt idx="27">
                  <c:v>-0.22177429799925635</c:v>
                </c:pt>
                <c:pt idx="28">
                  <c:v>-0.21987271577758832</c:v>
                </c:pt>
                <c:pt idx="29">
                  <c:v>-0.21769921695602112</c:v>
                </c:pt>
                <c:pt idx="30">
                  <c:v>-0.215274117393694</c:v>
                </c:pt>
                <c:pt idx="31">
                  <c:v>-0.2126168550505389</c:v>
                </c:pt>
                <c:pt idx="32">
                  <c:v>-0.20974606716268107</c:v>
                </c:pt>
                <c:pt idx="33">
                  <c:v>-0.20667965731537435</c:v>
                </c:pt>
                <c:pt idx="34">
                  <c:v>-0.20343485391330912</c:v>
                </c:pt>
                <c:pt idx="35">
                  <c:v>-0.20002826128030116</c:v>
                </c:pt>
                <c:pt idx="36">
                  <c:v>-0.1964759044058756</c:v>
                </c:pt>
                <c:pt idx="37">
                  <c:v>-0.19279326818319142</c:v>
                </c:pt>
                <c:pt idx="38">
                  <c:v>-0.1889953318421007</c:v>
                </c:pt>
                <c:pt idx="39">
                  <c:v>-0.1850965991660351</c:v>
                </c:pt>
                <c:pt idx="40">
                  <c:v>-0.18111112498654353</c:v>
                </c:pt>
                <c:pt idx="41">
                  <c:v>-0.17705253837058726</c:v>
                </c:pt>
                <c:pt idx="42">
                  <c:v>-0.17293406284988744</c:v>
                </c:pt>
                <c:pt idx="43">
                  <c:v>-0.16876853398620462</c:v>
                </c:pt>
                <c:pt idx="44">
                  <c:v>-0.1645684145193831</c:v>
                </c:pt>
                <c:pt idx="45">
                  <c:v>-0.16034580730469716</c:v>
                </c:pt>
                <c:pt idx="46">
                  <c:v>-0.15611246621119257</c:v>
                </c:pt>
                <c:pt idx="47">
                  <c:v>-0.15187980512226273</c:v>
                </c:pt>
                <c:pt idx="48">
                  <c:v>-0.14765890515272073</c:v>
                </c:pt>
                <c:pt idx="49">
                  <c:v>-0.1434605201724385</c:v>
                </c:pt>
                <c:pt idx="50">
                  <c:v>-0.13929508070453112</c:v>
                </c:pt>
                <c:pt idx="51">
                  <c:v>-0.13517269624557393</c:v>
                </c:pt>
                <c:pt idx="52">
                  <c:v>-0.13110315603591105</c:v>
                </c:pt>
                <c:pt idx="53">
                  <c:v>-0.12709592828934635</c:v>
                </c:pt>
                <c:pt idx="54">
                  <c:v>-0.12316015787292722</c:v>
                </c:pt>
                <c:pt idx="55">
                  <c:v>-0.11930466240875981</c:v>
                </c:pt>
                <c:pt idx="56">
                  <c:v>-0.11553792675037011</c:v>
                </c:pt>
                <c:pt idx="57">
                  <c:v>-0.11186809576563106</c:v>
                </c:pt>
                <c:pt idx="58">
                  <c:v>-0.10830296533618833</c:v>
                </c:pt>
                <c:pt idx="59">
                  <c:v>-0.10484997145911645</c:v>
                </c:pt>
                <c:pt idx="60">
                  <c:v>-0.10151617730957396</c:v>
                </c:pt>
                <c:pt idx="61">
                  <c:v>-0.09830825809275945</c:v>
                </c:pt>
                <c:pt idx="62">
                  <c:v>-0.09523248347863056</c:v>
                </c:pt>
                <c:pt idx="63">
                  <c:v>-0.09229469737255769</c:v>
                </c:pt>
                <c:pt idx="64">
                  <c:v>-0.08950029472802856</c:v>
                </c:pt>
                <c:pt idx="65">
                  <c:v>-0.08685419505211</c:v>
                </c:pt>
                <c:pt idx="66">
                  <c:v>-0.0843608121885625</c:v>
                </c:pt>
                <c:pt idx="67">
                  <c:v>-0.08202401988478036</c:v>
                </c:pt>
                <c:pt idx="68">
                  <c:v>-0.07984711255386667</c:v>
                </c:pt>
                <c:pt idx="69">
                  <c:v>-0.07783276052805055</c:v>
                </c:pt>
                <c:pt idx="70">
                  <c:v>-0.0759829589589972</c:v>
                </c:pt>
                <c:pt idx="71">
                  <c:v>-0.07429896934750069</c:v>
                </c:pt>
                <c:pt idx="72">
                  <c:v>-0.07278125247054856</c:v>
                </c:pt>
                <c:pt idx="73">
                  <c:v>-0.07142939120592051</c:v>
                </c:pt>
                <c:pt idx="74">
                  <c:v>-0.07024200141744885</c:v>
                </c:pt>
                <c:pt idx="75">
                  <c:v>-0.06921662863645706</c:v>
                </c:pt>
                <c:pt idx="76">
                  <c:v>-0.06834962772761671</c:v>
                </c:pt>
                <c:pt idx="77">
                  <c:v>-0.06763602202052388</c:v>
                </c:pt>
                <c:pt idx="78">
                  <c:v>-0.06706933746597749</c:v>
                </c:pt>
                <c:pt idx="79">
                  <c:v>-0.06664140615970016</c:v>
                </c:pt>
                <c:pt idx="80">
                  <c:v>-0.06634213195375316</c:v>
                </c:pt>
                <c:pt idx="81">
                  <c:v>-0.0661592086841214</c:v>
                </c:pt>
                <c:pt idx="82">
                  <c:v>-0.06607777854131958</c:v>
                </c:pt>
                <c:pt idx="83">
                  <c:v>-0.06608001393807228</c:v>
                </c:pt>
                <c:pt idx="84">
                  <c:v>-0.06614460033059727</c:v>
                </c:pt>
                <c:pt idx="85">
                  <c:v>-0.06624608896129702</c:v>
                </c:pt>
                <c:pt idx="86">
                  <c:v>-0.06635407602126753</c:v>
                </c:pt>
                <c:pt idx="87">
                  <c:v>-0.06643214599238634</c:v>
                </c:pt>
                <c:pt idx="88">
                  <c:v>-0.06643648803583613</c:v>
                </c:pt>
                <c:pt idx="89">
                  <c:v>-0.0663140484224865</c:v>
                </c:pt>
                <c:pt idx="90">
                  <c:v>-0.066000006685772</c:v>
                </c:pt>
                <c:pt idx="91">
                  <c:v>-0.06541423460059437</c:v>
                </c:pt>
                <c:pt idx="92">
                  <c:v>-0.06445616726718506</c:v>
                </c:pt>
                <c:pt idx="93">
                  <c:v>-0.06299708157097889</c:v>
                </c:pt>
                <c:pt idx="94">
                  <c:v>-0.060867900824229715</c:v>
                </c:pt>
                <c:pt idx="95">
                  <c:v>-0.05783871923594336</c:v>
                </c:pt>
                <c:pt idx="96">
                  <c:v>-0.053581524451256565</c:v>
                </c:pt>
                <c:pt idx="97">
                  <c:v>-0.04759419835289004</c:v>
                </c:pt>
                <c:pt idx="98">
                  <c:v>-0.03901649890638148</c:v>
                </c:pt>
                <c:pt idx="99">
                  <c:v>-0.026024926800969222</c:v>
                </c:pt>
                <c:pt idx="100">
                  <c:v>0</c:v>
                </c:pt>
              </c:numCache>
            </c:numRef>
          </c:yVal>
          <c:smooth val="0"/>
        </c:ser>
        <c:ser>
          <c:idx val="6"/>
          <c:order val="1"/>
          <c:tx>
            <c:v>G_Vap/RT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Margules!$A$25:$A$123</c:f>
              <c:numCach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</c:numCache>
            </c:numRef>
          </c:xVal>
          <c:yVal>
            <c:numRef>
              <c:f>Margules!$P$25:$P$123</c:f>
              <c:numCache>
                <c:ptCount val="99"/>
                <c:pt idx="0">
                  <c:v>0.8968717231656197</c:v>
                </c:pt>
                <c:pt idx="1">
                  <c:v>0.8481885341592457</c:v>
                </c:pt>
                <c:pt idx="2">
                  <c:v>0.8048398691777213</c:v>
                </c:pt>
                <c:pt idx="3">
                  <c:v>0.7649922795418259</c:v>
                </c:pt>
                <c:pt idx="4">
                  <c:v>0.7277755738486368</c:v>
                </c:pt>
                <c:pt idx="5">
                  <c:v>0.6926776846124154</c:v>
                </c:pt>
                <c:pt idx="6">
                  <c:v>0.6593606501098391</c:v>
                </c:pt>
                <c:pt idx="7">
                  <c:v>0.6275846151814538</c:v>
                </c:pt>
                <c:pt idx="8">
                  <c:v>0.5971705537710537</c:v>
                </c:pt>
                <c:pt idx="9">
                  <c:v>0.5679797933956143</c:v>
                </c:pt>
                <c:pt idx="10">
                  <c:v>0.5399018197869068</c:v>
                </c:pt>
                <c:pt idx="11">
                  <c:v>0.5128465553513739</c:v>
                </c:pt>
                <c:pt idx="12">
                  <c:v>0.4867392302539903</c:v>
                </c:pt>
                <c:pt idx="13">
                  <c:v>0.4615168413971661</c:v>
                </c:pt>
                <c:pt idx="14">
                  <c:v>0.43712562857362447</c:v>
                </c:pt>
                <c:pt idx="15">
                  <c:v>0.4135192268967828</c:v>
                </c:pt>
                <c:pt idx="16">
                  <c:v>0.39065728318927795</c:v>
                </c:pt>
                <c:pt idx="17">
                  <c:v>0.3685043993250529</c:v>
                </c:pt>
                <c:pt idx="18">
                  <c:v>0.3470293113918654</c:v>
                </c:pt>
                <c:pt idx="19">
                  <c:v>0.3262042424339805</c:v>
                </c:pt>
                <c:pt idx="20">
                  <c:v>0.3060043852734532</c:v>
                </c:pt>
                <c:pt idx="21">
                  <c:v>0.28640748437780894</c:v>
                </c:pt>
                <c:pt idx="22">
                  <c:v>0.2673934942306495</c:v>
                </c:pt>
                <c:pt idx="23">
                  <c:v>0.2489442975592377</c:v>
                </c:pt>
                <c:pt idx="24">
                  <c:v>0.2310434709459126</c:v>
                </c:pt>
                <c:pt idx="25">
                  <c:v>0.21367608835181123</c:v>
                </c:pt>
                <c:pt idx="26">
                  <c:v>0.1968285552731452</c:v>
                </c:pt>
                <c:pt idx="27">
                  <c:v>0.18048846787277834</c:v>
                </c:pt>
                <c:pt idx="28">
                  <c:v>0.16464449264608344</c:v>
                </c:pt>
                <c:pt idx="29">
                  <c:v>0.14928626310238036</c:v>
                </c:pt>
                <c:pt idx="30">
                  <c:v>0.13440429065019727</c:v>
                </c:pt>
                <c:pt idx="31">
                  <c:v>0.11998988742186861</c:v>
                </c:pt>
                <c:pt idx="32">
                  <c:v>0.10603509920059989</c:v>
                </c:pt>
                <c:pt idx="33">
                  <c:v>0.0925326469501605</c:v>
                </c:pt>
                <c:pt idx="34">
                  <c:v>0.07947587571519443</c:v>
                </c:pt>
                <c:pt idx="35">
                  <c:v>0.06685870987463566</c:v>
                </c:pt>
                <c:pt idx="36">
                  <c:v>0.054675613903785336</c:v>
                </c:pt>
                <c:pt idx="37">
                  <c:v>0.042921557941250466</c:v>
                </c:pt>
                <c:pt idx="38">
                  <c:v>0.031591987572059665</c:v>
                </c:pt>
                <c:pt idx="39">
                  <c:v>0.020682797333123337</c:v>
                </c:pt>
                <c:pt idx="40">
                  <c:v>0.010190307525939635</c:v>
                </c:pt>
                <c:pt idx="41">
                  <c:v>0.00011124398724757234</c:v>
                </c:pt>
                <c:pt idx="42">
                  <c:v>-0.009557279476254427</c:v>
                </c:pt>
                <c:pt idx="43">
                  <c:v>-0.018817776235950684</c:v>
                </c:pt>
                <c:pt idx="44">
                  <c:v>-0.027672399778655765</c:v>
                </c:pt>
                <c:pt idx="45">
                  <c:v>-0.03612295460495629</c:v>
                </c:pt>
                <c:pt idx="46">
                  <c:v>-0.04417090522978545</c:v>
                </c:pt>
                <c:pt idx="47">
                  <c:v>-0.0518173833994971</c:v>
                </c:pt>
                <c:pt idx="48">
                  <c:v>-0.05906319361550327</c:v>
                </c:pt>
                <c:pt idx="49">
                  <c:v>-0.0659088170324598</c:v>
                </c:pt>
                <c:pt idx="50">
                  <c:v>-0.07235441377848206</c:v>
                </c:pt>
                <c:pt idx="51">
                  <c:v>-0.07839982372545477</c:v>
                </c:pt>
                <c:pt idx="52">
                  <c:v>-0.0840445657187221</c:v>
                </c:pt>
                <c:pt idx="53">
                  <c:v>-0.08928783525687167</c:v>
                </c:pt>
                <c:pt idx="54">
                  <c:v>-0.09412850059355003</c:v>
                </c:pt>
                <c:pt idx="55">
                  <c:v>-0.09856509721382387</c:v>
                </c:pt>
                <c:pt idx="56">
                  <c:v>-0.10259582061710626</c:v>
                </c:pt>
                <c:pt idx="57">
                  <c:v>-0.10621851731658327</c:v>
                </c:pt>
                <c:pt idx="58">
                  <c:v>-0.10943067394086999</c:v>
                </c:pt>
                <c:pt idx="59">
                  <c:v>-0.11222940429666506</c:v>
                </c:pt>
                <c:pt idx="60">
                  <c:v>-0.1146114342207076</c:v>
                </c:pt>
                <c:pt idx="61">
                  <c:v>-0.11657308401449559</c:v>
                </c:pt>
                <c:pt idx="62">
                  <c:v>-0.1181102482149396</c:v>
                </c:pt>
                <c:pt idx="63">
                  <c:v>-0.11921837240706812</c:v>
                </c:pt>
                <c:pt idx="64">
                  <c:v>-0.11989242672948822</c:v>
                </c:pt>
                <c:pt idx="65">
                  <c:v>-0.12012687565750083</c:v>
                </c:pt>
                <c:pt idx="66">
                  <c:v>-0.11991564357004023</c:v>
                </c:pt>
                <c:pt idx="67">
                  <c:v>-0.11925207551175035</c:v>
                </c:pt>
                <c:pt idx="68">
                  <c:v>-0.11812889244640051</c:v>
                </c:pt>
                <c:pt idx="69">
                  <c:v>-0.11653814015719642</c:v>
                </c:pt>
                <c:pt idx="70">
                  <c:v>-0.1144711307764722</c:v>
                </c:pt>
                <c:pt idx="71">
                  <c:v>-0.11191837571275612</c:v>
                </c:pt>
                <c:pt idx="72">
                  <c:v>-0.1088695084753681</c:v>
                </c:pt>
                <c:pt idx="73">
                  <c:v>-0.10531319555968097</c:v>
                </c:pt>
                <c:pt idx="74">
                  <c:v>-0.10123703312855833</c:v>
                </c:pt>
                <c:pt idx="75">
                  <c:v>-0.09662742667821222</c:v>
                </c:pt>
                <c:pt idx="76">
                  <c:v>-0.09146945016977912</c:v>
                </c:pt>
                <c:pt idx="77">
                  <c:v>-0.08574668018559853</c:v>
                </c:pt>
                <c:pt idx="78">
                  <c:v>-0.07944099945293323</c:v>
                </c:pt>
                <c:pt idx="79">
                  <c:v>-0.07253236245538484</c:v>
                </c:pt>
                <c:pt idx="80">
                  <c:v>-0.06499851366047868</c:v>
                </c:pt>
                <c:pt idx="81">
                  <c:v>-0.056814645890270174</c:v>
                </c:pt>
                <c:pt idx="82">
                  <c:v>-0.04795298218902365</c:v>
                </c:pt>
                <c:pt idx="83">
                  <c:v>-0.038382258644497666</c:v>
                </c:pt>
                <c:pt idx="84">
                  <c:v>-0.02806707713063511</c:v>
                </c:pt>
                <c:pt idx="85">
                  <c:v>-0.016967084470072127</c:v>
                </c:pt>
                <c:pt idx="86">
                  <c:v>-0.0050359157762268625</c:v>
                </c:pt>
                <c:pt idx="87">
                  <c:v>0.007780189158177991</c:v>
                </c:pt>
                <c:pt idx="88">
                  <c:v>0.021544233430731974</c:v>
                </c:pt>
                <c:pt idx="89">
                  <c:v>0.03633098687646047</c:v>
                </c:pt>
                <c:pt idx="90">
                  <c:v>0.05223052708892134</c:v>
                </c:pt>
                <c:pt idx="91">
                  <c:v>0.06935336833634256</c:v>
                </c:pt>
                <c:pt idx="92">
                  <c:v>0.08783818310174914</c:v>
                </c:pt>
                <c:pt idx="93">
                  <c:v>0.10786399744134659</c:v>
                </c:pt>
                <c:pt idx="94">
                  <c:v>0.12967066651458897</c:v>
                </c:pt>
                <c:pt idx="95">
                  <c:v>0.15359615204479932</c:v>
                </c:pt>
                <c:pt idx="96">
                  <c:v>0.18015252151771588</c:v>
                </c:pt>
                <c:pt idx="97">
                  <c:v>0.2102099663362614</c:v>
                </c:pt>
                <c:pt idx="98">
                  <c:v>0.24560193517965642</c:v>
                </c:pt>
              </c:numCache>
            </c:numRef>
          </c:yVal>
          <c:smooth val="0"/>
        </c:ser>
        <c:ser>
          <c:idx val="1"/>
          <c:order val="2"/>
          <c:tx>
            <c:v>Plan Tangent Analysis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993366"/>
                </a:solidFill>
              </a:ln>
            </c:spPr>
            <c:marker>
              <c:symbol val="none"/>
            </c:marker>
          </c:dPt>
          <c:xVal>
            <c:numRef>
              <c:f>Feuil1!$B$4:$B$5</c:f>
              <c:numCache>
                <c:ptCount val="2"/>
                <c:pt idx="0">
                  <c:v>0.29635256855689096</c:v>
                </c:pt>
                <c:pt idx="1">
                  <c:v>0.7130825962020743</c:v>
                </c:pt>
              </c:numCache>
            </c:numRef>
          </c:xVal>
          <c:yVal>
            <c:numRef>
              <c:f>Feuil1!$D$4:$D$5</c:f>
              <c:numCache>
                <c:ptCount val="2"/>
                <c:pt idx="0">
                  <c:v>-0.21618655899049088</c:v>
                </c:pt>
                <c:pt idx="1">
                  <c:v>-0.11373647257878833</c:v>
                </c:pt>
              </c:numCache>
            </c:numRef>
          </c:yVal>
          <c:smooth val="0"/>
        </c:ser>
        <c:ser>
          <c:idx val="2"/>
          <c:order val="3"/>
          <c:tx>
            <c:v>Plan Tangent Analysis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Feuil1!$G$4:$G$5</c:f>
              <c:numCache>
                <c:ptCount val="2"/>
                <c:pt idx="0">
                  <c:v>0.9376224939157192</c:v>
                </c:pt>
                <c:pt idx="1">
                  <c:v>0.7104387963684974</c:v>
                </c:pt>
              </c:numCache>
            </c:numRef>
          </c:xVal>
          <c:yVal>
            <c:numRef>
              <c:f>Feuil1!$I$4:$I$5</c:f>
              <c:numCache>
                <c:ptCount val="2"/>
                <c:pt idx="0">
                  <c:v>-0.06144581134605134</c:v>
                </c:pt>
                <c:pt idx="1">
                  <c:v>-0.1143693787630616</c:v>
                </c:pt>
              </c:numCache>
            </c:numRef>
          </c:yVal>
          <c:smooth val="0"/>
        </c:ser>
        <c:axId val="45384620"/>
        <c:axId val="5808397"/>
      </c:scatterChart>
      <c:valAx>
        <c:axId val="4538462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Molar composition of water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8397"/>
        <c:crosses val="autoZero"/>
        <c:crossBetween val="midCat"/>
        <c:dispUnits/>
        <c:minorUnit val="0.020000000000000004"/>
      </c:valAx>
      <c:valAx>
        <c:axId val="580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Gibbs energy (adimensional)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846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21825"/>
          <c:w val="0.2155"/>
          <c:h val="0.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Margules: Liquid Gibbs energy of Water/1-Butanol mixture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8325"/>
          <c:w val="0.93875"/>
          <c:h val="0.76525"/>
        </c:manualLayout>
      </c:layout>
      <c:scatterChart>
        <c:scatterStyle val="lineMarker"/>
        <c:varyColors val="0"/>
        <c:ser>
          <c:idx val="0"/>
          <c:order val="0"/>
          <c:tx>
            <c:v>G_Liq/RT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Margules!$A$24:$A$124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Margules!$M$24:$M$124</c:f>
              <c:numCache>
                <c:ptCount val="101"/>
                <c:pt idx="0">
                  <c:v>0</c:v>
                </c:pt>
                <c:pt idx="1">
                  <c:v>-0.042113055600176676</c:v>
                </c:pt>
                <c:pt idx="2">
                  <c:v>-0.07021771839575355</c:v>
                </c:pt>
                <c:pt idx="3">
                  <c:v>-0.09295336916030306</c:v>
                </c:pt>
                <c:pt idx="4">
                  <c:v>-0.11216340594150617</c:v>
                </c:pt>
                <c:pt idx="5">
                  <c:v>-0.1287279695107444</c:v>
                </c:pt>
                <c:pt idx="6">
                  <c:v>-0.1431690767222163</c:v>
                </c:pt>
                <c:pt idx="7">
                  <c:v>-0.1558346386677043</c:v>
                </c:pt>
                <c:pt idx="8">
                  <c:v>-0.16697445987512183</c:v>
                </c:pt>
                <c:pt idx="9">
                  <c:v>-0.17677751576913436</c:v>
                </c:pt>
                <c:pt idx="10">
                  <c:v>-0.18539242820122626</c:v>
                </c:pt>
                <c:pt idx="11">
                  <c:v>-0.19293966080808536</c:v>
                </c:pt>
                <c:pt idx="12">
                  <c:v>-0.1995192405517292</c:v>
                </c:pt>
                <c:pt idx="13">
                  <c:v>-0.2052158866356424</c:v>
                </c:pt>
                <c:pt idx="14">
                  <c:v>-0.21010255152587454</c:v>
                </c:pt>
                <c:pt idx="15">
                  <c:v>-0.21424294479816228</c:v>
                </c:pt>
                <c:pt idx="16">
                  <c:v>-0.21769338070754735</c:v>
                </c:pt>
                <c:pt idx="17">
                  <c:v>-0.22050416179985288</c:v>
                </c:pt>
                <c:pt idx="18">
                  <c:v>-0.22272063556959557</c:v>
                </c:pt>
                <c:pt idx="19">
                  <c:v>-0.22438401529747715</c:v>
                </c:pt>
                <c:pt idx="20">
                  <c:v>-0.22553202730769228</c:v>
                </c:pt>
                <c:pt idx="21">
                  <c:v>-0.22619942814664518</c:v>
                </c:pt>
                <c:pt idx="22">
                  <c:v>-0.22641842271527052</c:v>
                </c:pt>
                <c:pt idx="23">
                  <c:v>-0.22621900589842603</c:v>
                </c:pt>
                <c:pt idx="24">
                  <c:v>-0.22562924433730858</c:v>
                </c:pt>
                <c:pt idx="25">
                  <c:v>-0.22467551081803822</c:v>
                </c:pt>
                <c:pt idx="26">
                  <c:v>-0.22338268074793832</c:v>
                </c:pt>
                <c:pt idx="27">
                  <c:v>-0.22177429799925635</c:v>
                </c:pt>
                <c:pt idx="28">
                  <c:v>-0.21987271577758832</c:v>
                </c:pt>
                <c:pt idx="29">
                  <c:v>-0.21769921695602112</c:v>
                </c:pt>
                <c:pt idx="30">
                  <c:v>-0.215274117393694</c:v>
                </c:pt>
                <c:pt idx="31">
                  <c:v>-0.2126168550505389</c:v>
                </c:pt>
                <c:pt idx="32">
                  <c:v>-0.20974606716268107</c:v>
                </c:pt>
                <c:pt idx="33">
                  <c:v>-0.20667965731537435</c:v>
                </c:pt>
                <c:pt idx="34">
                  <c:v>-0.20343485391330912</c:v>
                </c:pt>
                <c:pt idx="35">
                  <c:v>-0.20002826128030116</c:v>
                </c:pt>
                <c:pt idx="36">
                  <c:v>-0.1964759044058756</c:v>
                </c:pt>
                <c:pt idx="37">
                  <c:v>-0.19279326818319142</c:v>
                </c:pt>
                <c:pt idx="38">
                  <c:v>-0.1889953318421007</c:v>
                </c:pt>
                <c:pt idx="39">
                  <c:v>-0.1850965991660351</c:v>
                </c:pt>
                <c:pt idx="40">
                  <c:v>-0.18111112498654353</c:v>
                </c:pt>
                <c:pt idx="41">
                  <c:v>-0.17705253837058726</c:v>
                </c:pt>
                <c:pt idx="42">
                  <c:v>-0.17293406284988744</c:v>
                </c:pt>
                <c:pt idx="43">
                  <c:v>-0.16876853398620462</c:v>
                </c:pt>
                <c:pt idx="44">
                  <c:v>-0.1645684145193831</c:v>
                </c:pt>
                <c:pt idx="45">
                  <c:v>-0.16034580730469716</c:v>
                </c:pt>
                <c:pt idx="46">
                  <c:v>-0.15611246621119257</c:v>
                </c:pt>
                <c:pt idx="47">
                  <c:v>-0.15187980512226273</c:v>
                </c:pt>
                <c:pt idx="48">
                  <c:v>-0.14765890515272073</c:v>
                </c:pt>
                <c:pt idx="49">
                  <c:v>-0.1434605201724385</c:v>
                </c:pt>
                <c:pt idx="50">
                  <c:v>-0.13929508070453112</c:v>
                </c:pt>
                <c:pt idx="51">
                  <c:v>-0.13517269624557393</c:v>
                </c:pt>
                <c:pt idx="52">
                  <c:v>-0.13110315603591105</c:v>
                </c:pt>
                <c:pt idx="53">
                  <c:v>-0.12709592828934635</c:v>
                </c:pt>
                <c:pt idx="54">
                  <c:v>-0.12316015787292722</c:v>
                </c:pt>
                <c:pt idx="55">
                  <c:v>-0.11930466240875981</c:v>
                </c:pt>
                <c:pt idx="56">
                  <c:v>-0.11553792675037011</c:v>
                </c:pt>
                <c:pt idx="57">
                  <c:v>-0.11186809576563106</c:v>
                </c:pt>
                <c:pt idx="58">
                  <c:v>-0.10830296533618833</c:v>
                </c:pt>
                <c:pt idx="59">
                  <c:v>-0.10484997145911645</c:v>
                </c:pt>
                <c:pt idx="60">
                  <c:v>-0.10151617730957396</c:v>
                </c:pt>
                <c:pt idx="61">
                  <c:v>-0.09830825809275945</c:v>
                </c:pt>
                <c:pt idx="62">
                  <c:v>-0.09523248347863056</c:v>
                </c:pt>
                <c:pt idx="63">
                  <c:v>-0.09229469737255769</c:v>
                </c:pt>
                <c:pt idx="64">
                  <c:v>-0.08950029472802856</c:v>
                </c:pt>
                <c:pt idx="65">
                  <c:v>-0.08685419505211</c:v>
                </c:pt>
                <c:pt idx="66">
                  <c:v>-0.0843608121885625</c:v>
                </c:pt>
                <c:pt idx="67">
                  <c:v>-0.08202401988478036</c:v>
                </c:pt>
                <c:pt idx="68">
                  <c:v>-0.07984711255386667</c:v>
                </c:pt>
                <c:pt idx="69">
                  <c:v>-0.07783276052805055</c:v>
                </c:pt>
                <c:pt idx="70">
                  <c:v>-0.0759829589589972</c:v>
                </c:pt>
                <c:pt idx="71">
                  <c:v>-0.07429896934750069</c:v>
                </c:pt>
                <c:pt idx="72">
                  <c:v>-0.07278125247054856</c:v>
                </c:pt>
                <c:pt idx="73">
                  <c:v>-0.07142939120592051</c:v>
                </c:pt>
                <c:pt idx="74">
                  <c:v>-0.07024200141744885</c:v>
                </c:pt>
                <c:pt idx="75">
                  <c:v>-0.06921662863645706</c:v>
                </c:pt>
                <c:pt idx="76">
                  <c:v>-0.06834962772761671</c:v>
                </c:pt>
                <c:pt idx="77">
                  <c:v>-0.06763602202052388</c:v>
                </c:pt>
                <c:pt idx="78">
                  <c:v>-0.06706933746597749</c:v>
                </c:pt>
                <c:pt idx="79">
                  <c:v>-0.06664140615970016</c:v>
                </c:pt>
                <c:pt idx="80">
                  <c:v>-0.06634213195375316</c:v>
                </c:pt>
                <c:pt idx="81">
                  <c:v>-0.0661592086841214</c:v>
                </c:pt>
                <c:pt idx="82">
                  <c:v>-0.06607777854131958</c:v>
                </c:pt>
                <c:pt idx="83">
                  <c:v>-0.06608001393807228</c:v>
                </c:pt>
                <c:pt idx="84">
                  <c:v>-0.06614460033059727</c:v>
                </c:pt>
                <c:pt idx="85">
                  <c:v>-0.06624608896129702</c:v>
                </c:pt>
                <c:pt idx="86">
                  <c:v>-0.06635407602126753</c:v>
                </c:pt>
                <c:pt idx="87">
                  <c:v>-0.06643214599238634</c:v>
                </c:pt>
                <c:pt idx="88">
                  <c:v>-0.06643648803583613</c:v>
                </c:pt>
                <c:pt idx="89">
                  <c:v>-0.0663140484224865</c:v>
                </c:pt>
                <c:pt idx="90">
                  <c:v>-0.066000006685772</c:v>
                </c:pt>
                <c:pt idx="91">
                  <c:v>-0.06541423460059437</c:v>
                </c:pt>
                <c:pt idx="92">
                  <c:v>-0.06445616726718506</c:v>
                </c:pt>
                <c:pt idx="93">
                  <c:v>-0.06299708157097889</c:v>
                </c:pt>
                <c:pt idx="94">
                  <c:v>-0.060867900824229715</c:v>
                </c:pt>
                <c:pt idx="95">
                  <c:v>-0.05783871923594336</c:v>
                </c:pt>
                <c:pt idx="96">
                  <c:v>-0.053581524451256565</c:v>
                </c:pt>
                <c:pt idx="97">
                  <c:v>-0.04759419835289004</c:v>
                </c:pt>
                <c:pt idx="98">
                  <c:v>-0.03901649890638148</c:v>
                </c:pt>
                <c:pt idx="99">
                  <c:v>-0.026024926800969222</c:v>
                </c:pt>
                <c:pt idx="1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Plan Tangent Analysis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Feuil1!$B$9:$B$10</c:f>
              <c:numCache>
                <c:ptCount val="2"/>
                <c:pt idx="0">
                  <c:v>0.2944681381056972</c:v>
                </c:pt>
                <c:pt idx="1">
                  <c:v>0.9386120032170555</c:v>
                </c:pt>
              </c:numCache>
            </c:numRef>
          </c:xVal>
          <c:yVal>
            <c:numRef>
              <c:f>Feuil1!$D$9:$D$10</c:f>
              <c:numCache>
                <c:ptCount val="2"/>
                <c:pt idx="0">
                  <c:v>-0.21664556528397716</c:v>
                </c:pt>
                <c:pt idx="1">
                  <c:v>-0.06121118971751641</c:v>
                </c:pt>
              </c:numCache>
            </c:numRef>
          </c:yVal>
          <c:smooth val="0"/>
        </c:ser>
        <c:axId val="52275574"/>
        <c:axId val="718119"/>
      </c:scatterChart>
      <c:valAx>
        <c:axId val="5227557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Molar composition of water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119"/>
        <c:crosses val="autoZero"/>
        <c:crossBetween val="midCat"/>
        <c:dispUnits/>
        <c:minorUnit val="0.020000000000000004"/>
      </c:valAx>
      <c:valAx>
        <c:axId val="718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Gibbs energy (adimensional)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755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75"/>
          <c:y val="0.3035"/>
          <c:w val="0.212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Margules: Liquid and vapour Gibbs energy of Water/1-Butanol mixture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8275"/>
          <c:w val="0.92725"/>
          <c:h val="0.76425"/>
        </c:manualLayout>
      </c:layout>
      <c:scatterChart>
        <c:scatterStyle val="lineMarker"/>
        <c:varyColors val="0"/>
        <c:ser>
          <c:idx val="0"/>
          <c:order val="0"/>
          <c:tx>
            <c:v>G_Liq/RT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Margules!$A$24:$A$124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Margules!$M$24:$M$124</c:f>
              <c:numCache>
                <c:ptCount val="101"/>
                <c:pt idx="0">
                  <c:v>0</c:v>
                </c:pt>
                <c:pt idx="1">
                  <c:v>-0.042113055600176676</c:v>
                </c:pt>
                <c:pt idx="2">
                  <c:v>-0.07021771839575355</c:v>
                </c:pt>
                <c:pt idx="3">
                  <c:v>-0.09295336916030306</c:v>
                </c:pt>
                <c:pt idx="4">
                  <c:v>-0.11216340594150617</c:v>
                </c:pt>
                <c:pt idx="5">
                  <c:v>-0.1287279695107444</c:v>
                </c:pt>
                <c:pt idx="6">
                  <c:v>-0.1431690767222163</c:v>
                </c:pt>
                <c:pt idx="7">
                  <c:v>-0.1558346386677043</c:v>
                </c:pt>
                <c:pt idx="8">
                  <c:v>-0.16697445987512183</c:v>
                </c:pt>
                <c:pt idx="9">
                  <c:v>-0.17677751576913436</c:v>
                </c:pt>
                <c:pt idx="10">
                  <c:v>-0.18539242820122626</c:v>
                </c:pt>
                <c:pt idx="11">
                  <c:v>-0.19293966080808536</c:v>
                </c:pt>
                <c:pt idx="12">
                  <c:v>-0.1995192405517292</c:v>
                </c:pt>
                <c:pt idx="13">
                  <c:v>-0.2052158866356424</c:v>
                </c:pt>
                <c:pt idx="14">
                  <c:v>-0.21010255152587454</c:v>
                </c:pt>
                <c:pt idx="15">
                  <c:v>-0.21424294479816228</c:v>
                </c:pt>
                <c:pt idx="16">
                  <c:v>-0.21769338070754735</c:v>
                </c:pt>
                <c:pt idx="17">
                  <c:v>-0.22050416179985288</c:v>
                </c:pt>
                <c:pt idx="18">
                  <c:v>-0.22272063556959557</c:v>
                </c:pt>
                <c:pt idx="19">
                  <c:v>-0.22438401529747715</c:v>
                </c:pt>
                <c:pt idx="20">
                  <c:v>-0.22553202730769228</c:v>
                </c:pt>
                <c:pt idx="21">
                  <c:v>-0.22619942814664518</c:v>
                </c:pt>
                <c:pt idx="22">
                  <c:v>-0.22641842271527052</c:v>
                </c:pt>
                <c:pt idx="23">
                  <c:v>-0.22621900589842603</c:v>
                </c:pt>
                <c:pt idx="24">
                  <c:v>-0.22562924433730858</c:v>
                </c:pt>
                <c:pt idx="25">
                  <c:v>-0.22467551081803822</c:v>
                </c:pt>
                <c:pt idx="26">
                  <c:v>-0.22338268074793832</c:v>
                </c:pt>
                <c:pt idx="27">
                  <c:v>-0.22177429799925635</c:v>
                </c:pt>
                <c:pt idx="28">
                  <c:v>-0.21987271577758832</c:v>
                </c:pt>
                <c:pt idx="29">
                  <c:v>-0.21769921695602112</c:v>
                </c:pt>
                <c:pt idx="30">
                  <c:v>-0.215274117393694</c:v>
                </c:pt>
                <c:pt idx="31">
                  <c:v>-0.2126168550505389</c:v>
                </c:pt>
                <c:pt idx="32">
                  <c:v>-0.20974606716268107</c:v>
                </c:pt>
                <c:pt idx="33">
                  <c:v>-0.20667965731537435</c:v>
                </c:pt>
                <c:pt idx="34">
                  <c:v>-0.20343485391330912</c:v>
                </c:pt>
                <c:pt idx="35">
                  <c:v>-0.20002826128030116</c:v>
                </c:pt>
                <c:pt idx="36">
                  <c:v>-0.1964759044058756</c:v>
                </c:pt>
                <c:pt idx="37">
                  <c:v>-0.19279326818319142</c:v>
                </c:pt>
                <c:pt idx="38">
                  <c:v>-0.1889953318421007</c:v>
                </c:pt>
                <c:pt idx="39">
                  <c:v>-0.1850965991660351</c:v>
                </c:pt>
                <c:pt idx="40">
                  <c:v>-0.18111112498654353</c:v>
                </c:pt>
                <c:pt idx="41">
                  <c:v>-0.17705253837058726</c:v>
                </c:pt>
                <c:pt idx="42">
                  <c:v>-0.17293406284988744</c:v>
                </c:pt>
                <c:pt idx="43">
                  <c:v>-0.16876853398620462</c:v>
                </c:pt>
                <c:pt idx="44">
                  <c:v>-0.1645684145193831</c:v>
                </c:pt>
                <c:pt idx="45">
                  <c:v>-0.16034580730469716</c:v>
                </c:pt>
                <c:pt idx="46">
                  <c:v>-0.15611246621119257</c:v>
                </c:pt>
                <c:pt idx="47">
                  <c:v>-0.15187980512226273</c:v>
                </c:pt>
                <c:pt idx="48">
                  <c:v>-0.14765890515272073</c:v>
                </c:pt>
                <c:pt idx="49">
                  <c:v>-0.1434605201724385</c:v>
                </c:pt>
                <c:pt idx="50">
                  <c:v>-0.13929508070453112</c:v>
                </c:pt>
                <c:pt idx="51">
                  <c:v>-0.13517269624557393</c:v>
                </c:pt>
                <c:pt idx="52">
                  <c:v>-0.13110315603591105</c:v>
                </c:pt>
                <c:pt idx="53">
                  <c:v>-0.12709592828934635</c:v>
                </c:pt>
                <c:pt idx="54">
                  <c:v>-0.12316015787292722</c:v>
                </c:pt>
                <c:pt idx="55">
                  <c:v>-0.11930466240875981</c:v>
                </c:pt>
                <c:pt idx="56">
                  <c:v>-0.11553792675037011</c:v>
                </c:pt>
                <c:pt idx="57">
                  <c:v>-0.11186809576563106</c:v>
                </c:pt>
                <c:pt idx="58">
                  <c:v>-0.10830296533618833</c:v>
                </c:pt>
                <c:pt idx="59">
                  <c:v>-0.10484997145911645</c:v>
                </c:pt>
                <c:pt idx="60">
                  <c:v>-0.10151617730957396</c:v>
                </c:pt>
                <c:pt idx="61">
                  <c:v>-0.09830825809275945</c:v>
                </c:pt>
                <c:pt idx="62">
                  <c:v>-0.09523248347863056</c:v>
                </c:pt>
                <c:pt idx="63">
                  <c:v>-0.09229469737255769</c:v>
                </c:pt>
                <c:pt idx="64">
                  <c:v>-0.08950029472802856</c:v>
                </c:pt>
                <c:pt idx="65">
                  <c:v>-0.08685419505211</c:v>
                </c:pt>
                <c:pt idx="66">
                  <c:v>-0.0843608121885625</c:v>
                </c:pt>
                <c:pt idx="67">
                  <c:v>-0.08202401988478036</c:v>
                </c:pt>
                <c:pt idx="68">
                  <c:v>-0.07984711255386667</c:v>
                </c:pt>
                <c:pt idx="69">
                  <c:v>-0.07783276052805055</c:v>
                </c:pt>
                <c:pt idx="70">
                  <c:v>-0.0759829589589972</c:v>
                </c:pt>
                <c:pt idx="71">
                  <c:v>-0.07429896934750069</c:v>
                </c:pt>
                <c:pt idx="72">
                  <c:v>-0.07278125247054856</c:v>
                </c:pt>
                <c:pt idx="73">
                  <c:v>-0.07142939120592051</c:v>
                </c:pt>
                <c:pt idx="74">
                  <c:v>-0.07024200141744885</c:v>
                </c:pt>
                <c:pt idx="75">
                  <c:v>-0.06921662863645706</c:v>
                </c:pt>
                <c:pt idx="76">
                  <c:v>-0.06834962772761671</c:v>
                </c:pt>
                <c:pt idx="77">
                  <c:v>-0.06763602202052388</c:v>
                </c:pt>
                <c:pt idx="78">
                  <c:v>-0.06706933746597749</c:v>
                </c:pt>
                <c:pt idx="79">
                  <c:v>-0.06664140615970016</c:v>
                </c:pt>
                <c:pt idx="80">
                  <c:v>-0.06634213195375316</c:v>
                </c:pt>
                <c:pt idx="81">
                  <c:v>-0.0661592086841214</c:v>
                </c:pt>
                <c:pt idx="82">
                  <c:v>-0.06607777854131958</c:v>
                </c:pt>
                <c:pt idx="83">
                  <c:v>-0.06608001393807228</c:v>
                </c:pt>
                <c:pt idx="84">
                  <c:v>-0.06614460033059727</c:v>
                </c:pt>
                <c:pt idx="85">
                  <c:v>-0.06624608896129702</c:v>
                </c:pt>
                <c:pt idx="86">
                  <c:v>-0.06635407602126753</c:v>
                </c:pt>
                <c:pt idx="87">
                  <c:v>-0.06643214599238634</c:v>
                </c:pt>
                <c:pt idx="88">
                  <c:v>-0.06643648803583613</c:v>
                </c:pt>
                <c:pt idx="89">
                  <c:v>-0.0663140484224865</c:v>
                </c:pt>
                <c:pt idx="90">
                  <c:v>-0.066000006685772</c:v>
                </c:pt>
                <c:pt idx="91">
                  <c:v>-0.06541423460059437</c:v>
                </c:pt>
                <c:pt idx="92">
                  <c:v>-0.06445616726718506</c:v>
                </c:pt>
                <c:pt idx="93">
                  <c:v>-0.06299708157097889</c:v>
                </c:pt>
                <c:pt idx="94">
                  <c:v>-0.060867900824229715</c:v>
                </c:pt>
                <c:pt idx="95">
                  <c:v>-0.05783871923594336</c:v>
                </c:pt>
                <c:pt idx="96">
                  <c:v>-0.053581524451256565</c:v>
                </c:pt>
                <c:pt idx="97">
                  <c:v>-0.04759419835289004</c:v>
                </c:pt>
                <c:pt idx="98">
                  <c:v>-0.03901649890638148</c:v>
                </c:pt>
                <c:pt idx="99">
                  <c:v>-0.026024926800969222</c:v>
                </c:pt>
                <c:pt idx="100">
                  <c:v>0</c:v>
                </c:pt>
              </c:numCache>
            </c:numRef>
          </c:yVal>
          <c:smooth val="0"/>
        </c:ser>
        <c:ser>
          <c:idx val="6"/>
          <c:order val="1"/>
          <c:tx>
            <c:v>G_Vap/RT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Margules!$A$25:$A$123</c:f>
              <c:numCach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</c:numCache>
            </c:numRef>
          </c:xVal>
          <c:yVal>
            <c:numRef>
              <c:f>Margules!$P$25:$P$123</c:f>
              <c:numCache>
                <c:ptCount val="99"/>
                <c:pt idx="0">
                  <c:v>0.8968717231656197</c:v>
                </c:pt>
                <c:pt idx="1">
                  <c:v>0.8481885341592457</c:v>
                </c:pt>
                <c:pt idx="2">
                  <c:v>0.8048398691777213</c:v>
                </c:pt>
                <c:pt idx="3">
                  <c:v>0.7649922795418259</c:v>
                </c:pt>
                <c:pt idx="4">
                  <c:v>0.7277755738486368</c:v>
                </c:pt>
                <c:pt idx="5">
                  <c:v>0.6926776846124154</c:v>
                </c:pt>
                <c:pt idx="6">
                  <c:v>0.6593606501098391</c:v>
                </c:pt>
                <c:pt idx="7">
                  <c:v>0.6275846151814538</c:v>
                </c:pt>
                <c:pt idx="8">
                  <c:v>0.5971705537710537</c:v>
                </c:pt>
                <c:pt idx="9">
                  <c:v>0.5679797933956143</c:v>
                </c:pt>
                <c:pt idx="10">
                  <c:v>0.5399018197869068</c:v>
                </c:pt>
                <c:pt idx="11">
                  <c:v>0.5128465553513739</c:v>
                </c:pt>
                <c:pt idx="12">
                  <c:v>0.4867392302539903</c:v>
                </c:pt>
                <c:pt idx="13">
                  <c:v>0.4615168413971661</c:v>
                </c:pt>
                <c:pt idx="14">
                  <c:v>0.43712562857362447</c:v>
                </c:pt>
                <c:pt idx="15">
                  <c:v>0.4135192268967828</c:v>
                </c:pt>
                <c:pt idx="16">
                  <c:v>0.39065728318927795</c:v>
                </c:pt>
                <c:pt idx="17">
                  <c:v>0.3685043993250529</c:v>
                </c:pt>
                <c:pt idx="18">
                  <c:v>0.3470293113918654</c:v>
                </c:pt>
                <c:pt idx="19">
                  <c:v>0.3262042424339805</c:v>
                </c:pt>
                <c:pt idx="20">
                  <c:v>0.3060043852734532</c:v>
                </c:pt>
                <c:pt idx="21">
                  <c:v>0.28640748437780894</c:v>
                </c:pt>
                <c:pt idx="22">
                  <c:v>0.2673934942306495</c:v>
                </c:pt>
                <c:pt idx="23">
                  <c:v>0.2489442975592377</c:v>
                </c:pt>
                <c:pt idx="24">
                  <c:v>0.2310434709459126</c:v>
                </c:pt>
                <c:pt idx="25">
                  <c:v>0.21367608835181123</c:v>
                </c:pt>
                <c:pt idx="26">
                  <c:v>0.1968285552731452</c:v>
                </c:pt>
                <c:pt idx="27">
                  <c:v>0.18048846787277834</c:v>
                </c:pt>
                <c:pt idx="28">
                  <c:v>0.16464449264608344</c:v>
                </c:pt>
                <c:pt idx="29">
                  <c:v>0.14928626310238036</c:v>
                </c:pt>
                <c:pt idx="30">
                  <c:v>0.13440429065019727</c:v>
                </c:pt>
                <c:pt idx="31">
                  <c:v>0.11998988742186861</c:v>
                </c:pt>
                <c:pt idx="32">
                  <c:v>0.10603509920059989</c:v>
                </c:pt>
                <c:pt idx="33">
                  <c:v>0.0925326469501605</c:v>
                </c:pt>
                <c:pt idx="34">
                  <c:v>0.07947587571519443</c:v>
                </c:pt>
                <c:pt idx="35">
                  <c:v>0.06685870987463566</c:v>
                </c:pt>
                <c:pt idx="36">
                  <c:v>0.054675613903785336</c:v>
                </c:pt>
                <c:pt idx="37">
                  <c:v>0.042921557941250466</c:v>
                </c:pt>
                <c:pt idx="38">
                  <c:v>0.031591987572059665</c:v>
                </c:pt>
                <c:pt idx="39">
                  <c:v>0.020682797333123337</c:v>
                </c:pt>
                <c:pt idx="40">
                  <c:v>0.010190307525939635</c:v>
                </c:pt>
                <c:pt idx="41">
                  <c:v>0.00011124398724757234</c:v>
                </c:pt>
                <c:pt idx="42">
                  <c:v>-0.009557279476254427</c:v>
                </c:pt>
                <c:pt idx="43">
                  <c:v>-0.018817776235950684</c:v>
                </c:pt>
                <c:pt idx="44">
                  <c:v>-0.027672399778655765</c:v>
                </c:pt>
                <c:pt idx="45">
                  <c:v>-0.03612295460495629</c:v>
                </c:pt>
                <c:pt idx="46">
                  <c:v>-0.04417090522978545</c:v>
                </c:pt>
                <c:pt idx="47">
                  <c:v>-0.0518173833994971</c:v>
                </c:pt>
                <c:pt idx="48">
                  <c:v>-0.05906319361550327</c:v>
                </c:pt>
                <c:pt idx="49">
                  <c:v>-0.0659088170324598</c:v>
                </c:pt>
                <c:pt idx="50">
                  <c:v>-0.07235441377848206</c:v>
                </c:pt>
                <c:pt idx="51">
                  <c:v>-0.07839982372545477</c:v>
                </c:pt>
                <c:pt idx="52">
                  <c:v>-0.0840445657187221</c:v>
                </c:pt>
                <c:pt idx="53">
                  <c:v>-0.08928783525687167</c:v>
                </c:pt>
                <c:pt idx="54">
                  <c:v>-0.09412850059355003</c:v>
                </c:pt>
                <c:pt idx="55">
                  <c:v>-0.09856509721382387</c:v>
                </c:pt>
                <c:pt idx="56">
                  <c:v>-0.10259582061710626</c:v>
                </c:pt>
                <c:pt idx="57">
                  <c:v>-0.10621851731658327</c:v>
                </c:pt>
                <c:pt idx="58">
                  <c:v>-0.10943067394086999</c:v>
                </c:pt>
                <c:pt idx="59">
                  <c:v>-0.11222940429666506</c:v>
                </c:pt>
                <c:pt idx="60">
                  <c:v>-0.1146114342207076</c:v>
                </c:pt>
                <c:pt idx="61">
                  <c:v>-0.11657308401449559</c:v>
                </c:pt>
                <c:pt idx="62">
                  <c:v>-0.1181102482149396</c:v>
                </c:pt>
                <c:pt idx="63">
                  <c:v>-0.11921837240706812</c:v>
                </c:pt>
                <c:pt idx="64">
                  <c:v>-0.11989242672948822</c:v>
                </c:pt>
                <c:pt idx="65">
                  <c:v>-0.12012687565750083</c:v>
                </c:pt>
                <c:pt idx="66">
                  <c:v>-0.11991564357004023</c:v>
                </c:pt>
                <c:pt idx="67">
                  <c:v>-0.11925207551175035</c:v>
                </c:pt>
                <c:pt idx="68">
                  <c:v>-0.11812889244640051</c:v>
                </c:pt>
                <c:pt idx="69">
                  <c:v>-0.11653814015719642</c:v>
                </c:pt>
                <c:pt idx="70">
                  <c:v>-0.1144711307764722</c:v>
                </c:pt>
                <c:pt idx="71">
                  <c:v>-0.11191837571275612</c:v>
                </c:pt>
                <c:pt idx="72">
                  <c:v>-0.1088695084753681</c:v>
                </c:pt>
                <c:pt idx="73">
                  <c:v>-0.10531319555968097</c:v>
                </c:pt>
                <c:pt idx="74">
                  <c:v>-0.10123703312855833</c:v>
                </c:pt>
                <c:pt idx="75">
                  <c:v>-0.09662742667821222</c:v>
                </c:pt>
                <c:pt idx="76">
                  <c:v>-0.09146945016977912</c:v>
                </c:pt>
                <c:pt idx="77">
                  <c:v>-0.08574668018559853</c:v>
                </c:pt>
                <c:pt idx="78">
                  <c:v>-0.07944099945293323</c:v>
                </c:pt>
                <c:pt idx="79">
                  <c:v>-0.07253236245538484</c:v>
                </c:pt>
                <c:pt idx="80">
                  <c:v>-0.06499851366047868</c:v>
                </c:pt>
                <c:pt idx="81">
                  <c:v>-0.056814645890270174</c:v>
                </c:pt>
                <c:pt idx="82">
                  <c:v>-0.04795298218902365</c:v>
                </c:pt>
                <c:pt idx="83">
                  <c:v>-0.038382258644497666</c:v>
                </c:pt>
                <c:pt idx="84">
                  <c:v>-0.02806707713063511</c:v>
                </c:pt>
                <c:pt idx="85">
                  <c:v>-0.016967084470072127</c:v>
                </c:pt>
                <c:pt idx="86">
                  <c:v>-0.0050359157762268625</c:v>
                </c:pt>
                <c:pt idx="87">
                  <c:v>0.007780189158177991</c:v>
                </c:pt>
                <c:pt idx="88">
                  <c:v>0.021544233430731974</c:v>
                </c:pt>
                <c:pt idx="89">
                  <c:v>0.03633098687646047</c:v>
                </c:pt>
                <c:pt idx="90">
                  <c:v>0.05223052708892134</c:v>
                </c:pt>
                <c:pt idx="91">
                  <c:v>0.06935336833634256</c:v>
                </c:pt>
                <c:pt idx="92">
                  <c:v>0.08783818310174914</c:v>
                </c:pt>
                <c:pt idx="93">
                  <c:v>0.10786399744134659</c:v>
                </c:pt>
                <c:pt idx="94">
                  <c:v>0.12967066651458897</c:v>
                </c:pt>
                <c:pt idx="95">
                  <c:v>0.15359615204479932</c:v>
                </c:pt>
                <c:pt idx="96">
                  <c:v>0.18015252151771588</c:v>
                </c:pt>
                <c:pt idx="97">
                  <c:v>0.2102099663362614</c:v>
                </c:pt>
                <c:pt idx="98">
                  <c:v>0.24560193517965642</c:v>
                </c:pt>
              </c:numCache>
            </c:numRef>
          </c:yVal>
          <c:smooth val="0"/>
        </c:ser>
        <c:ser>
          <c:idx val="1"/>
          <c:order val="2"/>
          <c:tx>
            <c:v>Plan Tangent Analysis (VLE)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993366"/>
                </a:solidFill>
              </a:ln>
            </c:spPr>
            <c:marker>
              <c:symbol val="none"/>
            </c:marker>
          </c:dPt>
          <c:xVal>
            <c:numRef>
              <c:f>Feuil1!$B$4:$B$5</c:f>
              <c:numCache>
                <c:ptCount val="2"/>
                <c:pt idx="0">
                  <c:v>0.29635256855689096</c:v>
                </c:pt>
                <c:pt idx="1">
                  <c:v>0.7130825962020743</c:v>
                </c:pt>
              </c:numCache>
            </c:numRef>
          </c:xVal>
          <c:yVal>
            <c:numRef>
              <c:f>Feuil1!$D$4:$D$5</c:f>
              <c:numCache>
                <c:ptCount val="2"/>
                <c:pt idx="0">
                  <c:v>-0.21618655899049088</c:v>
                </c:pt>
                <c:pt idx="1">
                  <c:v>-0.11373647257878833</c:v>
                </c:pt>
              </c:numCache>
            </c:numRef>
          </c:yVal>
          <c:smooth val="0"/>
        </c:ser>
        <c:ser>
          <c:idx val="2"/>
          <c:order val="3"/>
          <c:tx>
            <c:v>Plan Tangent Analysis (VLE)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Feuil1!$G$4:$G$5</c:f>
              <c:numCache>
                <c:ptCount val="2"/>
                <c:pt idx="0">
                  <c:v>0.9376224939157192</c:v>
                </c:pt>
                <c:pt idx="1">
                  <c:v>0.7104387963684974</c:v>
                </c:pt>
              </c:numCache>
            </c:numRef>
          </c:xVal>
          <c:yVal>
            <c:numRef>
              <c:f>Feuil1!$I$4:$I$5</c:f>
              <c:numCache>
                <c:ptCount val="2"/>
                <c:pt idx="0">
                  <c:v>-0.06144581134605134</c:v>
                </c:pt>
                <c:pt idx="1">
                  <c:v>-0.1143693787630616</c:v>
                </c:pt>
              </c:numCache>
            </c:numRef>
          </c:yVal>
          <c:smooth val="0"/>
        </c:ser>
        <c:ser>
          <c:idx val="3"/>
          <c:order val="4"/>
          <c:tx>
            <c:v>Plan Tangent Analysis (LLE)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Feuil1!$B$9:$B$10</c:f>
              <c:numCache>
                <c:ptCount val="2"/>
                <c:pt idx="0">
                  <c:v>0.2944681381056972</c:v>
                </c:pt>
                <c:pt idx="1">
                  <c:v>0.9386120032170555</c:v>
                </c:pt>
              </c:numCache>
            </c:numRef>
          </c:xVal>
          <c:yVal>
            <c:numRef>
              <c:f>Feuil1!$D$9:$D$10</c:f>
              <c:numCache>
                <c:ptCount val="2"/>
                <c:pt idx="0">
                  <c:v>-0.21664556528397716</c:v>
                </c:pt>
                <c:pt idx="1">
                  <c:v>-0.06121118971751641</c:v>
                </c:pt>
              </c:numCache>
            </c:numRef>
          </c:yVal>
          <c:smooth val="0"/>
        </c:ser>
        <c:axId val="6463072"/>
        <c:axId val="58167649"/>
      </c:scatterChart>
      <c:valAx>
        <c:axId val="646307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Molar composition of water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7649"/>
        <c:crosses val="autoZero"/>
        <c:crossBetween val="midCat"/>
        <c:dispUnits/>
        <c:minorUnit val="0.02"/>
      </c:valAx>
      <c:valAx>
        <c:axId val="5816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Gibbs energy (adimensional)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30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25"/>
          <c:y val="0.2795"/>
          <c:w val="0.27425"/>
          <c:h val="0.2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Margules: Water/1-Butanol mixture 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05"/>
          <c:w val="0.929"/>
          <c:h val="0.807"/>
        </c:manualLayout>
      </c:layout>
      <c:scatterChart>
        <c:scatterStyle val="lineMarker"/>
        <c:varyColors val="0"/>
        <c:ser>
          <c:idx val="3"/>
          <c:order val="0"/>
          <c:tx>
            <c:v>Dew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Margules!$A$24:$A$124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Margules!$I$24:$I$124</c:f>
              <c:numCache>
                <c:ptCount val="101"/>
                <c:pt idx="0">
                  <c:v>4</c:v>
                </c:pt>
                <c:pt idx="1">
                  <c:v>4.0197177554989025</c:v>
                </c:pt>
                <c:pt idx="2">
                  <c:v>4.035376452750657</c:v>
                </c:pt>
                <c:pt idx="3">
                  <c:v>4.047008524288253</c:v>
                </c:pt>
                <c:pt idx="4">
                  <c:v>4.0546595373237775</c:v>
                </c:pt>
                <c:pt idx="5">
                  <c:v>4.058387571387481</c:v>
                </c:pt>
                <c:pt idx="6">
                  <c:v>4.058262542832949</c:v>
                </c:pt>
                <c:pt idx="7">
                  <c:v>4.054365483707958</c:v>
                </c:pt>
                <c:pt idx="8">
                  <c:v>4.046787782519757</c:v>
                </c:pt>
                <c:pt idx="9">
                  <c:v>4.035630394371711</c:v>
                </c:pt>
                <c:pt idx="10">
                  <c:v>4.0210030278211635</c:v>
                </c:pt>
                <c:pt idx="11">
                  <c:v>4.0030233156123085</c:v>
                </c:pt>
                <c:pt idx="12">
                  <c:v>3.9818159761799605</c:v>
                </c:pt>
                <c:pt idx="13">
                  <c:v>3.9575119725072385</c:v>
                </c:pt>
                <c:pt idx="14">
                  <c:v>3.930247674560025</c:v>
                </c:pt>
                <c:pt idx="15">
                  <c:v>3.900164031121027</c:v>
                </c:pt>
                <c:pt idx="16">
                  <c:v>3.8674057564137896</c:v>
                </c:pt>
                <c:pt idx="17">
                  <c:v>3.8321205364494944</c:v>
                </c:pt>
                <c:pt idx="18">
                  <c:v>3.7944582595538217</c:v>
                </c:pt>
                <c:pt idx="19">
                  <c:v>3.7545702750443644</c:v>
                </c:pt>
                <c:pt idx="20">
                  <c:v>3.7126086835374466</c:v>
                </c:pt>
                <c:pt idx="21">
                  <c:v>3.6687256618725144</c:v>
                </c:pt>
                <c:pt idx="22">
                  <c:v>3.6230728251581072</c:v>
                </c:pt>
                <c:pt idx="23">
                  <c:v>3.575800627970567</c:v>
                </c:pt>
                <c:pt idx="24">
                  <c:v>3.527057806279392</c:v>
                </c:pt>
                <c:pt idx="25">
                  <c:v>3.4769908612354357</c:v>
                </c:pt>
                <c:pt idx="26">
                  <c:v>3.4257435855429366</c:v>
                </c:pt>
                <c:pt idx="27">
                  <c:v>3.373456632746548</c:v>
                </c:pt>
                <c:pt idx="28">
                  <c:v>3.320267129401995</c:v>
                </c:pt>
                <c:pt idx="29">
                  <c:v>3.2663083297654536</c:v>
                </c:pt>
                <c:pt idx="30">
                  <c:v>3.211709312333256</c:v>
                </c:pt>
                <c:pt idx="31">
                  <c:v>3.156594717290645</c:v>
                </c:pt>
                <c:pt idx="32">
                  <c:v>3.1010845236863793</c:v>
                </c:pt>
                <c:pt idx="33">
                  <c:v>3.045293864938696</c:v>
                </c:pt>
                <c:pt idx="34">
                  <c:v>2.989332881097019</c:v>
                </c:pt>
                <c:pt idx="35">
                  <c:v>2.93330660613205</c:v>
                </c:pt>
                <c:pt idx="36">
                  <c:v>2.877314888403314</c:v>
                </c:pt>
                <c:pt idx="37">
                  <c:v>2.8214523423566766</c:v>
                </c:pt>
                <c:pt idx="38">
                  <c:v>2.7658083294331144</c:v>
                </c:pt>
                <c:pt idx="39">
                  <c:v>2.7104669661227137</c:v>
                </c:pt>
                <c:pt idx="40">
                  <c:v>2.6555071570725124</c:v>
                </c:pt>
                <c:pt idx="41">
                  <c:v>2.6010026511517137</c:v>
                </c:pt>
                <c:pt idx="42">
                  <c:v>2.5470221183910797</c:v>
                </c:pt>
                <c:pt idx="43">
                  <c:v>2.4936292457430858</c:v>
                </c:pt>
                <c:pt idx="44">
                  <c:v>2.4408828496537716</c:v>
                </c:pt>
                <c:pt idx="45">
                  <c:v>2.38883700349443</c:v>
                </c:pt>
                <c:pt idx="46">
                  <c:v>2.3375411779694204</c:v>
                </c:pt>
                <c:pt idx="47">
                  <c:v>2.2870403926938505</c:v>
                </c:pt>
                <c:pt idx="48">
                  <c:v>2.2373753772199865</c:v>
                </c:pt>
                <c:pt idx="49">
                  <c:v>2.1885827398824387</c:v>
                </c:pt>
                <c:pt idx="50">
                  <c:v>2.1406951429280725</c:v>
                </c:pt>
                <c:pt idx="51">
                  <c:v>2.093741482495772</c:v>
                </c:pt>
                <c:pt idx="52">
                  <c:v>2.047747072112516</c:v>
                </c:pt>
                <c:pt idx="53">
                  <c:v>2.0027338284745215</c:v>
                </c:pt>
                <c:pt idx="54">
                  <c:v>1.9587204583845126</c:v>
                </c:pt>
                <c:pt idx="55">
                  <c:v>1.9157226458176024</c:v>
                </c:pt>
                <c:pt idx="56">
                  <c:v>1.873753238188013</c:v>
                </c:pt>
                <c:pt idx="57">
                  <c:v>1.8328224309862886</c:v>
                </c:pt>
                <c:pt idx="58">
                  <c:v>1.7929379500511742</c:v>
                </c:pt>
                <c:pt idx="59">
                  <c:v>1.7541052308314917</c:v>
                </c:pt>
                <c:pt idx="60">
                  <c:v>1.7163275940807339</c:v>
                </c:pt>
                <c:pt idx="61">
                  <c:v>1.679606417510474</c:v>
                </c:pt>
                <c:pt idx="62">
                  <c:v>1.6439413030077767</c:v>
                </c:pt>
                <c:pt idx="63">
                  <c:v>1.6093302390965152</c:v>
                </c:pt>
                <c:pt idx="64">
                  <c:v>1.5757697583927137</c:v>
                </c:pt>
                <c:pt idx="65">
                  <c:v>1.5432550898697865</c:v>
                </c:pt>
                <c:pt idx="66">
                  <c:v>1.5117803058108168</c:v>
                </c:pt>
                <c:pt idx="67">
                  <c:v>1.481338463381945</c:v>
                </c:pt>
                <c:pt idx="68">
                  <c:v>1.4519217408136065</c:v>
                </c:pt>
                <c:pt idx="69">
                  <c:v>1.4235215682249582</c:v>
                </c:pt>
                <c:pt idx="70">
                  <c:v>1.3961287531715574</c:v>
                </c:pt>
                <c:pt idx="71">
                  <c:v>1.3697336010374228</c:v>
                </c:pt>
                <c:pt idx="72">
                  <c:v>1.3443260304302573</c:v>
                </c:pt>
                <c:pt idx="73">
                  <c:v>1.3198956837731464</c:v>
                </c:pt>
                <c:pt idx="74">
                  <c:v>1.2964320333176955</c:v>
                </c:pt>
                <c:pt idx="75">
                  <c:v>1.2739244828326945</c:v>
                </c:pt>
                <c:pt idx="76">
                  <c:v>1.2523624652492586</c:v>
                </c:pt>
                <c:pt idx="77">
                  <c:v>1.231735536568344</c:v>
                </c:pt>
                <c:pt idx="78">
                  <c:v>1.2120334663599037</c:v>
                </c:pt>
                <c:pt idx="79">
                  <c:v>1.1932463252050616</c:v>
                </c:pt>
                <c:pt idx="80">
                  <c:v>1.1753645694539048</c:v>
                </c:pt>
                <c:pt idx="81">
                  <c:v>1.1583791236921819</c:v>
                </c:pt>
                <c:pt idx="82">
                  <c:v>1.142281461330719</c:v>
                </c:pt>
                <c:pt idx="83">
                  <c:v>1.1270636837520993</c:v>
                </c:pt>
                <c:pt idx="84">
                  <c:v>1.112718598470508</c:v>
                </c:pt>
                <c:pt idx="85">
                  <c:v>1.0992397967830212</c:v>
                </c:pt>
                <c:pt idx="86">
                  <c:v>1.086621731414441</c:v>
                </c:pt>
                <c:pt idx="87">
                  <c:v>1.074859794683529</c:v>
                </c:pt>
                <c:pt idx="88">
                  <c:v>1.0639503977466083</c:v>
                </c:pt>
                <c:pt idx="89">
                  <c:v>1.0538910515055482</c:v>
                </c:pt>
                <c:pt idx="90">
                  <c:v>1.0446804498016222</c:v>
                </c:pt>
                <c:pt idx="91">
                  <c:v>1.036318555555278</c:v>
                </c:pt>
                <c:pt idx="92">
                  <c:v>1.0288066905551005</c:v>
                </c:pt>
                <c:pt idx="93">
                  <c:v>1.0221476296479093</c:v>
                </c:pt>
                <c:pt idx="94">
                  <c:v>1.0163457001367955</c:v>
                </c:pt>
                <c:pt idx="95">
                  <c:v>1.011406887255844</c:v>
                </c:pt>
                <c:pt idx="96">
                  <c:v>1.007338946660262</c:v>
                </c:pt>
                <c:pt idx="97">
                  <c:v>1.0041515249497472</c:v>
                </c:pt>
                <c:pt idx="98">
                  <c:v>1.0018562893323717</c:v>
                </c:pt>
                <c:pt idx="99">
                  <c:v>1.0004670676374163</c:v>
                </c:pt>
                <c:pt idx="100">
                  <c:v>1</c:v>
                </c:pt>
              </c:numCache>
            </c:numRef>
          </c:yVal>
          <c:smooth val="0"/>
        </c:ser>
        <c:ser>
          <c:idx val="4"/>
          <c:order val="1"/>
          <c:tx>
            <c:v>Bubble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Margules!$A$24:$A$124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Margules!$J$24:$J$124</c:f>
              <c:numCache>
                <c:ptCount val="101"/>
                <c:pt idx="0">
                  <c:v>1</c:v>
                </c:pt>
                <c:pt idx="1">
                  <c:v>0.9999761233696561</c:v>
                </c:pt>
                <c:pt idx="2">
                  <c:v>0.9999177615447994</c:v>
                </c:pt>
                <c:pt idx="3">
                  <c:v>0.9998448160144818</c:v>
                </c:pt>
                <c:pt idx="4">
                  <c:v>0.9997771840761873</c:v>
                </c:pt>
                <c:pt idx="5">
                  <c:v>0.9997347579133455</c:v>
                </c:pt>
                <c:pt idx="6">
                  <c:v>0.9997374276315114</c:v>
                </c:pt>
                <c:pt idx="7">
                  <c:v>0.9998050882524435</c:v>
                </c:pt>
                <c:pt idx="8">
                  <c:v>0.9999576506681049</c:v>
                </c:pt>
                <c:pt idx="9">
                  <c:v>1.000215056561618</c:v>
                </c:pt>
                <c:pt idx="10">
                  <c:v>1.000597297309409</c:v>
                </c:pt>
                <c:pt idx="11">
                  <c:v>1.0011244368882266</c:v>
                </c:pt>
                <c:pt idx="12">
                  <c:v>1.0018166388223921</c:v>
                </c:pt>
                <c:pt idx="13">
                  <c:v>1.0026941972206094</c:v>
                </c:pt>
                <c:pt idx="14">
                  <c:v>1.003777571967949</c:v>
                </c:pt>
                <c:pt idx="15">
                  <c:v>1.0050874281572977</c:v>
                </c:pt>
                <c:pt idx="16">
                  <c:v>1.006644679865722</c:v>
                </c:pt>
                <c:pt idx="17">
                  <c:v>1.0084705384049173</c:v>
                </c:pt>
                <c:pt idx="18">
                  <c:v>1.0105865652013621</c:v>
                </c:pt>
                <c:pt idx="19">
                  <c:v>1.0130147294910987</c:v>
                </c:pt>
                <c:pt idx="20">
                  <c:v>1.0157774710464331</c:v>
                </c:pt>
                <c:pt idx="21">
                  <c:v>1.0188977681874998</c:v>
                </c:pt>
                <c:pt idx="22">
                  <c:v>1.0223992113708447</c:v>
                </c:pt>
                <c:pt idx="23">
                  <c:v>1.0263060826902526</c:v>
                </c:pt>
                <c:pt idx="24">
                  <c:v>1.0306434416723427</c:v>
                </c:pt>
                <c:pt idx="25">
                  <c:v>1.0354372178013986</c:v>
                </c:pt>
                <c:pt idx="26">
                  <c:v>1.0407143102649632</c:v>
                </c:pt>
                <c:pt idx="27">
                  <c:v>1.046502695474463</c:v>
                </c:pt>
                <c:pt idx="28">
                  <c:v>1.0528315429841661</c:v>
                </c:pt>
                <c:pt idx="29">
                  <c:v>1.059731340507826</c:v>
                </c:pt>
                <c:pt idx="30">
                  <c:v>1.067234028816242</c:v>
                </c:pt>
                <c:pt idx="31">
                  <c:v>1.0753731473916133</c:v>
                </c:pt>
                <c:pt idx="32">
                  <c:v>1.0841839918169962</c:v>
                </c:pt>
                <c:pt idx="33">
                  <c:v>1.0937037839926393</c:v>
                </c:pt>
                <c:pt idx="34">
                  <c:v>1.103971856396775</c:v>
                </c:pt>
                <c:pt idx="35">
                  <c:v>1.1150298517481674</c:v>
                </c:pt>
                <c:pt idx="36">
                  <c:v>1.126921939583082</c:v>
                </c:pt>
                <c:pt idx="37">
                  <c:v>1.1396950514323567</c:v>
                </c:pt>
                <c:pt idx="38">
                  <c:v>1.1533991364771539</c:v>
                </c:pt>
                <c:pt idx="39">
                  <c:v>1.1680874397773504</c:v>
                </c:pt>
                <c:pt idx="40">
                  <c:v>1.1838168054072784</c:v>
                </c:pt>
                <c:pt idx="41">
                  <c:v>1.2006480071029886</c:v>
                </c:pt>
                <c:pt idx="42">
                  <c:v>1.2186461093271748</c:v>
                </c:pt>
                <c:pt idx="43">
                  <c:v>1.2378808619966641</c:v>
                </c:pt>
                <c:pt idx="44">
                  <c:v>1.2584271324978842</c:v>
                </c:pt>
                <c:pt idx="45">
                  <c:v>1.2803653790435956</c:v>
                </c:pt>
                <c:pt idx="46">
                  <c:v>1.3037821699058287</c:v>
                </c:pt>
                <c:pt idx="47">
                  <c:v>1.3287707536027895</c:v>
                </c:pt>
                <c:pt idx="48">
                  <c:v>1.3554316857298796</c:v>
                </c:pt>
                <c:pt idx="49">
                  <c:v>1.383873518816604</c:v>
                </c:pt>
                <c:pt idx="50">
                  <c:v>1.414213562373095</c:v>
                </c:pt>
                <c:pt idx="51">
                  <c:v>1.4465787211749779</c:v>
                </c:pt>
                <c:pt idx="52">
                  <c:v>1.4811064208380147</c:v>
                </c:pt>
                <c:pt idx="53">
                  <c:v>1.517945630871224</c:v>
                </c:pt>
                <c:pt idx="54">
                  <c:v>1.5572579966884093</c:v>
                </c:pt>
                <c:pt idx="55">
                  <c:v>1.5992190935256534</c:v>
                </c:pt>
                <c:pt idx="56">
                  <c:v>1.644019816882208</c:v>
                </c:pt>
                <c:pt idx="57">
                  <c:v>1.6918679260042444</c:v>
                </c:pt>
                <c:pt idx="58">
                  <c:v>1.7429897590997419</c:v>
                </c:pt>
                <c:pt idx="59">
                  <c:v>1.7976321414484628</c:v>
                </c:pt>
                <c:pt idx="60">
                  <c:v>1.8560645104000413</c:v>
                </c:pt>
                <c:pt idx="61">
                  <c:v>1.9185812844896397</c:v>
                </c:pt>
                <c:pt idx="62">
                  <c:v>1.9855045076072448</c:v>
                </c:pt>
                <c:pt idx="63">
                  <c:v>2.0571868034064997</c:v>
                </c:pt>
                <c:pt idx="64">
                  <c:v>2.134014680017139</c:v>
                </c:pt>
                <c:pt idx="65">
                  <c:v>2.2164122307309073</c:v>
                </c:pt>
                <c:pt idx="66">
                  <c:v>2.304845282780281</c:v>
                </c:pt>
                <c:pt idx="67">
                  <c:v>2.3998260537579315</c:v>
                </c:pt>
                <c:pt idx="68">
                  <c:v>2.5019183837914887</c:v>
                </c:pt>
                <c:pt idx="69">
                  <c:v>2.6117436214787384</c:v>
                </c:pt>
                <c:pt idx="70">
                  <c:v>2.729987253021404</c:v>
                </c:pt>
                <c:pt idx="71">
                  <c:v>2.8574063772274974</c:v>
                </c:pt>
                <c:pt idx="72">
                  <c:v>2.994838144384956</c:v>
                </c:pt>
                <c:pt idx="73">
                  <c:v>3.1432092947981447</c:v>
                </c:pt>
                <c:pt idx="74">
                  <c:v>3.303546953443431</c:v>
                </c:pt>
                <c:pt idx="75">
                  <c:v>3.4769908612354357</c:v>
                </c:pt>
                <c:pt idx="76">
                  <c:v>3.6648072513874337</c:v>
                </c:pt>
                <c:pt idx="77">
                  <c:v>3.8684046119910795</c:v>
                </c:pt>
                <c:pt idx="78">
                  <c:v>4.089351614054208</c:v>
                </c:pt>
                <c:pt idx="79">
                  <c:v>4.3293975287969335</c:v>
                </c:pt>
                <c:pt idx="80">
                  <c:v>4.590495510175851</c:v>
                </c:pt>
                <c:pt idx="81">
                  <c:v>4.874829179765049</c:v>
                </c:pt>
                <c:pt idx="82">
                  <c:v>5.184843022917337</c:v>
                </c:pt>
                <c:pt idx="83">
                  <c:v>5.523277189525047</c:v>
                </c:pt>
                <c:pt idx="84">
                  <c:v>5.893207392046472</c:v>
                </c:pt>
                <c:pt idx="85">
                  <c:v>6.2980907105742086</c:v>
                </c:pt>
                <c:pt idx="86">
                  <c:v>6.741818252966897</c:v>
                </c:pt>
                <c:pt idx="87">
                  <c:v>7.228775781494551</c:v>
                </c:pt>
                <c:pt idx="88">
                  <c:v>7.76391361092645</c:v>
                </c:pt>
                <c:pt idx="89">
                  <c:v>8.352827312379867</c:v>
                </c:pt>
                <c:pt idx="90">
                  <c:v>9.001851029614327</c:v>
                </c:pt>
                <c:pt idx="91">
                  <c:v>9.718165538333896</c:v>
                </c:pt>
                <c:pt idx="92">
                  <c:v>10.509923564771519</c:v>
                </c:pt>
                <c:pt idx="93">
                  <c:v>11.386395339878721</c:v>
                </c:pt>
                <c:pt idx="94">
                  <c:v>12.358137915001635</c:v>
                </c:pt>
                <c:pt idx="95">
                  <c:v>13.437192422424468</c:v>
                </c:pt>
                <c:pt idx="96">
                  <c:v>14.637314252039033</c:v>
                </c:pt>
                <c:pt idx="97">
                  <c:v>15.974242061002759</c:v>
                </c:pt>
                <c:pt idx="98">
                  <c:v>17.466012669967323</c:v>
                </c:pt>
                <c:pt idx="99">
                  <c:v>19.13333026813021</c:v>
                </c:pt>
                <c:pt idx="100">
                  <c:v>21</c:v>
                </c:pt>
              </c:numCache>
            </c:numRef>
          </c:yVal>
          <c:smooth val="0"/>
        </c:ser>
        <c:axId val="53746794"/>
        <c:axId val="13959099"/>
      </c:scatterChart>
      <c:valAx>
        <c:axId val="5374679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Molar composition of water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9099"/>
        <c:crosses val="autoZero"/>
        <c:crossBetween val="midCat"/>
        <c:dispUnits/>
        <c:minorUnit val="0.02"/>
      </c:valAx>
      <c:valAx>
        <c:axId val="1395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Activity coefficients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67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Margules: xy diagram for Water/1-Butanol mixture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"/>
          <c:w val="0.9125"/>
          <c:h val="0.8075"/>
        </c:manualLayout>
      </c:layout>
      <c:scatterChart>
        <c:scatterStyle val="lineMarker"/>
        <c:varyColors val="0"/>
        <c:ser>
          <c:idx val="3"/>
          <c:order val="0"/>
          <c:tx>
            <c:v>Dew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Margules!$A$24:$A$124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Margules!$B$24:$B$124</c:f>
              <c:numCache>
                <c:ptCount val="101"/>
                <c:pt idx="0">
                  <c:v>0</c:v>
                </c:pt>
                <c:pt idx="1">
                  <c:v>0.07314703979353618</c:v>
                </c:pt>
                <c:pt idx="2">
                  <c:v>0.13799097524553516</c:v>
                </c:pt>
                <c:pt idx="3">
                  <c:v>0.19569763049855596</c:v>
                </c:pt>
                <c:pt idx="4">
                  <c:v>0.2472369605177012</c:v>
                </c:pt>
                <c:pt idx="5">
                  <c:v>0.2934209228719696</c:v>
                </c:pt>
                <c:pt idx="6">
                  <c:v>0.33493311460539515</c:v>
                </c:pt>
                <c:pt idx="7">
                  <c:v>0.37235215166344376</c:v>
                </c:pt>
                <c:pt idx="8">
                  <c:v>0.4061702511442886</c:v>
                </c:pt>
                <c:pt idx="9">
                  <c:v>0.4368081051752757</c:v>
                </c:pt>
                <c:pt idx="10">
                  <c:v>0.4646268656273421</c:v>
                </c:pt>
                <c:pt idx="11">
                  <c:v>0.48993786131392736</c:v>
                </c:pt>
                <c:pt idx="12">
                  <c:v>0.513010523200049</c:v>
                </c:pt>
                <c:pt idx="13">
                  <c:v>0.5340788841362214</c:v>
                </c:pt>
                <c:pt idx="14">
                  <c:v>0.5533469376387915</c:v>
                </c:pt>
                <c:pt idx="15">
                  <c:v>0.5709930780883019</c:v>
                </c:pt>
                <c:pt idx="16">
                  <c:v>0.587173797262371</c:v>
                </c:pt>
                <c:pt idx="17">
                  <c:v>0.6020267756324039</c:v>
                </c:pt>
                <c:pt idx="18">
                  <c:v>0.6156734786137579</c:v>
                </c:pt>
                <c:pt idx="19">
                  <c:v>0.628221345965117</c:v>
                </c:pt>
                <c:pt idx="20">
                  <c:v>0.6397656453009034</c:v>
                </c:pt>
                <c:pt idx="21">
                  <c:v>0.6503910471025987</c:v>
                </c:pt>
                <c:pt idx="22">
                  <c:v>0.6601729678578938</c:v>
                </c:pt>
                <c:pt idx="23">
                  <c:v>0.6691787193903382</c:v>
                </c:pt>
                <c:pt idx="24">
                  <c:v>0.6774684955866572</c:v>
                </c:pt>
                <c:pt idx="25">
                  <c:v>0.6850962222165335</c:v>
                </c:pt>
                <c:pt idx="26">
                  <c:v>0.6921102910871897</c:v>
                </c:pt>
                <c:pt idx="27">
                  <c:v>0.6985541961631941</c:v>
                </c:pt>
                <c:pt idx="28">
                  <c:v>0.704467086339735</c:v>
                </c:pt>
                <c:pt idx="29">
                  <c:v>0.709884247151488</c:v>
                </c:pt>
                <c:pt idx="30">
                  <c:v>0.7148375217240465</c:v>
                </c:pt>
                <c:pt idx="31">
                  <c:v>0.7193556796476249</c:v>
                </c:pt>
                <c:pt idx="32">
                  <c:v>0.7234647411075393</c:v>
                </c:pt>
                <c:pt idx="33">
                  <c:v>0.7271882624902481</c:v>
                </c:pt>
                <c:pt idx="34">
                  <c:v>0.7305475887555436</c:v>
                </c:pt>
                <c:pt idx="35">
                  <c:v>0.7335620770910188</c:v>
                </c:pt>
                <c:pt idx="36">
                  <c:v>0.7362492957170066</c:v>
                </c:pt>
                <c:pt idx="37">
                  <c:v>0.7386252011667523</c:v>
                </c:pt>
                <c:pt idx="38">
                  <c:v>0.740704296909752</c:v>
                </c:pt>
                <c:pt idx="39">
                  <c:v>0.7424997758013943</c:v>
                </c:pt>
                <c:pt idx="40">
                  <c:v>0.7440236485173484</c:v>
                </c:pt>
                <c:pt idx="41">
                  <c:v>0.7452868598568041</c:v>
                </c:pt>
                <c:pt idx="42">
                  <c:v>0.746299394566633</c:v>
                </c:pt>
                <c:pt idx="43">
                  <c:v>0.7470703741422133</c:v>
                </c:pt>
                <c:pt idx="44">
                  <c:v>0.7476081458945683</c:v>
                </c:pt>
                <c:pt idx="45">
                  <c:v>0.7479203654331043</c:v>
                </c:pt>
                <c:pt idx="46">
                  <c:v>0.7480140735948695</c:v>
                </c:pt>
                <c:pt idx="47">
                  <c:v>0.7478957687518112</c:v>
                </c:pt>
                <c:pt idx="48">
                  <c:v>0.747571475344445</c:v>
                </c:pt>
                <c:pt idx="49">
                  <c:v>0.7470468094216038</c:v>
                </c:pt>
                <c:pt idx="50">
                  <c:v>0.7463270419098257</c:v>
                </c:pt>
                <c:pt idx="51">
                  <c:v>0.745417160291147</c:v>
                </c:pt>
                <c:pt idx="52">
                  <c:v>0.7443219293335874</c:v>
                </c:pt>
                <c:pt idx="53">
                  <c:v>0.7430459514937238</c:v>
                </c:pt>
                <c:pt idx="54">
                  <c:v>0.7415937275950458</c:v>
                </c:pt>
                <c:pt idx="55">
                  <c:v>0.7399697183791115</c:v>
                </c:pt>
                <c:pt idx="56">
                  <c:v>0.7381784075290649</c:v>
                </c:pt>
                <c:pt idx="57">
                  <c:v>0.7362243667773509</c:v>
                </c:pt>
                <c:pt idx="58">
                  <c:v>0.7341123237323702</c:v>
                </c:pt>
                <c:pt idx="59">
                  <c:v>0.7318472330937184</c:v>
                </c:pt>
                <c:pt idx="60">
                  <c:v>0.7294343519744667</c:v>
                </c:pt>
                <c:pt idx="61">
                  <c:v>0.7268793201142836</c:v>
                </c:pt>
                <c:pt idx="62">
                  <c:v>0.7241882458524822</c:v>
                </c:pt>
                <c:pt idx="63">
                  <c:v>0.7213677988398705</c:v>
                </c:pt>
                <c:pt idx="64">
                  <c:v>0.7184253106084375</c:v>
                </c:pt>
                <c:pt idx="65">
                  <c:v>0.7153688842960707</c:v>
                </c:pt>
                <c:pt idx="66">
                  <c:v>0.7122075150495624</c:v>
                </c:pt>
                <c:pt idx="67">
                  <c:v>0.7089512229159621</c:v>
                </c:pt>
                <c:pt idx="68">
                  <c:v>0.7056112003965149</c:v>
                </c:pt>
                <c:pt idx="69">
                  <c:v>0.7021999773007838</c:v>
                </c:pt>
                <c:pt idx="70">
                  <c:v>0.698731606129544</c:v>
                </c:pt>
                <c:pt idx="71">
                  <c:v>0.6952218719712341</c:v>
                </c:pt>
                <c:pt idx="72">
                  <c:v>0.6916885318678525</c:v>
                </c:pt>
                <c:pt idx="73">
                  <c:v>0.688151589858654</c:v>
                </c:pt>
                <c:pt idx="74">
                  <c:v>0.6846336155330426</c:v>
                </c:pt>
                <c:pt idx="75">
                  <c:v>0.6811601160387972</c:v>
                </c:pt>
                <c:pt idx="76">
                  <c:v>0.6777599742637909</c:v>
                </c:pt>
                <c:pt idx="77">
                  <c:v>0.6744659695675079</c:v>
                </c:pt>
                <c:pt idx="78">
                  <c:v>0.6713154023021967</c:v>
                </c:pt>
                <c:pt idx="79">
                  <c:v>0.668350849882921</c:v>
                </c:pt>
                <c:pt idx="80">
                  <c:v>0.6656210909840876</c:v>
                </c:pt>
                <c:pt idx="81">
                  <c:v>0.6631822464863869</c:v>
                </c:pt>
                <c:pt idx="82">
                  <c:v>0.661099202433057</c:v>
                </c:pt>
                <c:pt idx="83">
                  <c:v>0.6594474034983783</c:v>
                </c:pt>
                <c:pt idx="84">
                  <c:v>0.6583151383704574</c:v>
                </c:pt>
                <c:pt idx="85">
                  <c:v>0.6578064856724981</c:v>
                </c:pt>
                <c:pt idx="86">
                  <c:v>0.6580451578717408</c:v>
                </c:pt>
                <c:pt idx="87">
                  <c:v>0.6591795826255311</c:v>
                </c:pt>
                <c:pt idx="88">
                  <c:v>0.6613897149725523</c:v>
                </c:pt>
                <c:pt idx="89">
                  <c:v>0.664896310883478</c:v>
                </c:pt>
                <c:pt idx="90">
                  <c:v>0.6699737660453239</c:v>
                </c:pt>
                <c:pt idx="91">
                  <c:v>0.6769682263377499</c:v>
                </c:pt>
                <c:pt idx="92">
                  <c:v>0.6863236761356144</c:v>
                </c:pt>
                <c:pt idx="93">
                  <c:v>0.6986204211304042</c:v>
                </c:pt>
                <c:pt idx="94">
                  <c:v>0.714633413763489</c:v>
                </c:pt>
                <c:pt idx="95">
                  <c:v>0.7354234613044642</c:v>
                </c:pt>
                <c:pt idx="96">
                  <c:v>0.7624851612474269</c:v>
                </c:pt>
                <c:pt idx="97">
                  <c:v>0.7979974491039836</c:v>
                </c:pt>
                <c:pt idx="98">
                  <c:v>0.8452705983533942</c:v>
                </c:pt>
                <c:pt idx="99">
                  <c:v>0.9095963233109512</c:v>
                </c:pt>
                <c:pt idx="100">
                  <c:v>1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(Feuil1!$B$14:$B$18,Feuil1!$A$23:$A$24)</c:f>
              <c:numCache>
                <c:ptCount val="7"/>
                <c:pt idx="0">
                  <c:v>0.2645</c:v>
                </c:pt>
                <c:pt idx="1">
                  <c:v>0.2645</c:v>
                </c:pt>
                <c:pt idx="2">
                  <c:v>0.9405</c:v>
                </c:pt>
                <c:pt idx="3">
                  <c:v>0.9405</c:v>
                </c:pt>
                <c:pt idx="4">
                  <c:v>0.2645</c:v>
                </c:pt>
                <c:pt idx="5">
                  <c:v>0</c:v>
                </c:pt>
                <c:pt idx="6">
                  <c:v>1</c:v>
                </c:pt>
              </c:numCache>
            </c:numRef>
          </c:xVal>
          <c:yVal>
            <c:numRef>
              <c:f>Feuil1!$D$14:$D$18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Feuil1!$A$23:$A$24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Feuil1!$B$23:$B$24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58523028"/>
        <c:axId val="56945205"/>
      </c:scatterChart>
      <c:valAx>
        <c:axId val="5852302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Molar composition of water (x)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45205"/>
        <c:crosses val="autoZero"/>
        <c:crossBetween val="midCat"/>
        <c:dispUnits/>
        <c:minorUnit val="0.02"/>
      </c:valAx>
      <c:valAx>
        <c:axId val="5694520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Molar composition of water (y)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230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Margules: Bubble and dew lines for Water/1-Butanol mixture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225"/>
          <c:w val="0.842"/>
          <c:h val="0.7865"/>
        </c:manualLayout>
      </c:layout>
      <c:scatterChart>
        <c:scatterStyle val="lineMarker"/>
        <c:varyColors val="0"/>
        <c:ser>
          <c:idx val="3"/>
          <c:order val="0"/>
          <c:tx>
            <c:v>Dew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Margules!$B$24:$B$124</c:f>
              <c:numCache>
                <c:ptCount val="101"/>
                <c:pt idx="0">
                  <c:v>0</c:v>
                </c:pt>
                <c:pt idx="1">
                  <c:v>0.07314703979353618</c:v>
                </c:pt>
                <c:pt idx="2">
                  <c:v>0.13799097524553516</c:v>
                </c:pt>
                <c:pt idx="3">
                  <c:v>0.19569763049855596</c:v>
                </c:pt>
                <c:pt idx="4">
                  <c:v>0.2472369605177012</c:v>
                </c:pt>
                <c:pt idx="5">
                  <c:v>0.2934209228719696</c:v>
                </c:pt>
                <c:pt idx="6">
                  <c:v>0.33493311460539515</c:v>
                </c:pt>
                <c:pt idx="7">
                  <c:v>0.37235215166344376</c:v>
                </c:pt>
                <c:pt idx="8">
                  <c:v>0.4061702511442886</c:v>
                </c:pt>
                <c:pt idx="9">
                  <c:v>0.4368081051752757</c:v>
                </c:pt>
                <c:pt idx="10">
                  <c:v>0.4646268656273421</c:v>
                </c:pt>
                <c:pt idx="11">
                  <c:v>0.48993786131392736</c:v>
                </c:pt>
                <c:pt idx="12">
                  <c:v>0.513010523200049</c:v>
                </c:pt>
                <c:pt idx="13">
                  <c:v>0.5340788841362214</c:v>
                </c:pt>
                <c:pt idx="14">
                  <c:v>0.5533469376387915</c:v>
                </c:pt>
                <c:pt idx="15">
                  <c:v>0.5709930780883019</c:v>
                </c:pt>
                <c:pt idx="16">
                  <c:v>0.587173797262371</c:v>
                </c:pt>
                <c:pt idx="17">
                  <c:v>0.6020267756324039</c:v>
                </c:pt>
                <c:pt idx="18">
                  <c:v>0.6156734786137579</c:v>
                </c:pt>
                <c:pt idx="19">
                  <c:v>0.628221345965117</c:v>
                </c:pt>
                <c:pt idx="20">
                  <c:v>0.6397656453009034</c:v>
                </c:pt>
                <c:pt idx="21">
                  <c:v>0.6503910471025987</c:v>
                </c:pt>
                <c:pt idx="22">
                  <c:v>0.6601729678578938</c:v>
                </c:pt>
                <c:pt idx="23">
                  <c:v>0.6691787193903382</c:v>
                </c:pt>
                <c:pt idx="24">
                  <c:v>0.6774684955866572</c:v>
                </c:pt>
                <c:pt idx="25">
                  <c:v>0.6850962222165335</c:v>
                </c:pt>
                <c:pt idx="26">
                  <c:v>0.6921102910871897</c:v>
                </c:pt>
                <c:pt idx="27">
                  <c:v>0.6985541961631941</c:v>
                </c:pt>
                <c:pt idx="28">
                  <c:v>0.704467086339735</c:v>
                </c:pt>
                <c:pt idx="29">
                  <c:v>0.709884247151488</c:v>
                </c:pt>
                <c:pt idx="30">
                  <c:v>0.7148375217240465</c:v>
                </c:pt>
                <c:pt idx="31">
                  <c:v>0.7193556796476249</c:v>
                </c:pt>
                <c:pt idx="32">
                  <c:v>0.7234647411075393</c:v>
                </c:pt>
                <c:pt idx="33">
                  <c:v>0.7271882624902481</c:v>
                </c:pt>
                <c:pt idx="34">
                  <c:v>0.7305475887555436</c:v>
                </c:pt>
                <c:pt idx="35">
                  <c:v>0.7335620770910188</c:v>
                </c:pt>
                <c:pt idx="36">
                  <c:v>0.7362492957170066</c:v>
                </c:pt>
                <c:pt idx="37">
                  <c:v>0.7386252011667523</c:v>
                </c:pt>
                <c:pt idx="38">
                  <c:v>0.740704296909752</c:v>
                </c:pt>
                <c:pt idx="39">
                  <c:v>0.7424997758013943</c:v>
                </c:pt>
                <c:pt idx="40">
                  <c:v>0.7440236485173484</c:v>
                </c:pt>
                <c:pt idx="41">
                  <c:v>0.7452868598568041</c:v>
                </c:pt>
                <c:pt idx="42">
                  <c:v>0.746299394566633</c:v>
                </c:pt>
                <c:pt idx="43">
                  <c:v>0.7470703741422133</c:v>
                </c:pt>
                <c:pt idx="44">
                  <c:v>0.7476081458945683</c:v>
                </c:pt>
                <c:pt idx="45">
                  <c:v>0.7479203654331043</c:v>
                </c:pt>
                <c:pt idx="46">
                  <c:v>0.7480140735948695</c:v>
                </c:pt>
                <c:pt idx="47">
                  <c:v>0.7478957687518112</c:v>
                </c:pt>
                <c:pt idx="48">
                  <c:v>0.747571475344445</c:v>
                </c:pt>
                <c:pt idx="49">
                  <c:v>0.7470468094216038</c:v>
                </c:pt>
                <c:pt idx="50">
                  <c:v>0.7463270419098257</c:v>
                </c:pt>
                <c:pt idx="51">
                  <c:v>0.745417160291147</c:v>
                </c:pt>
                <c:pt idx="52">
                  <c:v>0.7443219293335874</c:v>
                </c:pt>
                <c:pt idx="53">
                  <c:v>0.7430459514937238</c:v>
                </c:pt>
                <c:pt idx="54">
                  <c:v>0.7415937275950458</c:v>
                </c:pt>
                <c:pt idx="55">
                  <c:v>0.7399697183791115</c:v>
                </c:pt>
                <c:pt idx="56">
                  <c:v>0.7381784075290649</c:v>
                </c:pt>
                <c:pt idx="57">
                  <c:v>0.7362243667773509</c:v>
                </c:pt>
                <c:pt idx="58">
                  <c:v>0.7341123237323702</c:v>
                </c:pt>
                <c:pt idx="59">
                  <c:v>0.7318472330937184</c:v>
                </c:pt>
                <c:pt idx="60">
                  <c:v>0.7294343519744667</c:v>
                </c:pt>
                <c:pt idx="61">
                  <c:v>0.7268793201142836</c:v>
                </c:pt>
                <c:pt idx="62">
                  <c:v>0.7241882458524822</c:v>
                </c:pt>
                <c:pt idx="63">
                  <c:v>0.7213677988398705</c:v>
                </c:pt>
                <c:pt idx="64">
                  <c:v>0.7184253106084375</c:v>
                </c:pt>
                <c:pt idx="65">
                  <c:v>0.7153688842960707</c:v>
                </c:pt>
                <c:pt idx="66">
                  <c:v>0.7122075150495624</c:v>
                </c:pt>
                <c:pt idx="67">
                  <c:v>0.7089512229159621</c:v>
                </c:pt>
                <c:pt idx="68">
                  <c:v>0.7056112003965149</c:v>
                </c:pt>
                <c:pt idx="69">
                  <c:v>0.7021999773007838</c:v>
                </c:pt>
                <c:pt idx="70">
                  <c:v>0.698731606129544</c:v>
                </c:pt>
                <c:pt idx="71">
                  <c:v>0.6952218719712341</c:v>
                </c:pt>
                <c:pt idx="72">
                  <c:v>0.6916885318678525</c:v>
                </c:pt>
                <c:pt idx="73">
                  <c:v>0.688151589858654</c:v>
                </c:pt>
                <c:pt idx="74">
                  <c:v>0.6846336155330426</c:v>
                </c:pt>
                <c:pt idx="75">
                  <c:v>0.6811601160387972</c:v>
                </c:pt>
                <c:pt idx="76">
                  <c:v>0.6777599742637909</c:v>
                </c:pt>
                <c:pt idx="77">
                  <c:v>0.6744659695675079</c:v>
                </c:pt>
                <c:pt idx="78">
                  <c:v>0.6713154023021967</c:v>
                </c:pt>
                <c:pt idx="79">
                  <c:v>0.668350849882921</c:v>
                </c:pt>
                <c:pt idx="80">
                  <c:v>0.6656210909840876</c:v>
                </c:pt>
                <c:pt idx="81">
                  <c:v>0.6631822464863869</c:v>
                </c:pt>
                <c:pt idx="82">
                  <c:v>0.661099202433057</c:v>
                </c:pt>
                <c:pt idx="83">
                  <c:v>0.6594474034983783</c:v>
                </c:pt>
                <c:pt idx="84">
                  <c:v>0.6583151383704574</c:v>
                </c:pt>
                <c:pt idx="85">
                  <c:v>0.6578064856724981</c:v>
                </c:pt>
                <c:pt idx="86">
                  <c:v>0.6580451578717408</c:v>
                </c:pt>
                <c:pt idx="87">
                  <c:v>0.6591795826255311</c:v>
                </c:pt>
                <c:pt idx="88">
                  <c:v>0.6613897149725523</c:v>
                </c:pt>
                <c:pt idx="89">
                  <c:v>0.664896310883478</c:v>
                </c:pt>
                <c:pt idx="90">
                  <c:v>0.6699737660453239</c:v>
                </c:pt>
                <c:pt idx="91">
                  <c:v>0.6769682263377499</c:v>
                </c:pt>
                <c:pt idx="92">
                  <c:v>0.6863236761356144</c:v>
                </c:pt>
                <c:pt idx="93">
                  <c:v>0.6986204211304042</c:v>
                </c:pt>
                <c:pt idx="94">
                  <c:v>0.714633413763489</c:v>
                </c:pt>
                <c:pt idx="95">
                  <c:v>0.7354234613044642</c:v>
                </c:pt>
                <c:pt idx="96">
                  <c:v>0.7624851612474269</c:v>
                </c:pt>
                <c:pt idx="97">
                  <c:v>0.7979974491039836</c:v>
                </c:pt>
                <c:pt idx="98">
                  <c:v>0.8452705983533942</c:v>
                </c:pt>
                <c:pt idx="99">
                  <c:v>0.9095963233109512</c:v>
                </c:pt>
                <c:pt idx="100">
                  <c:v>1</c:v>
                </c:pt>
              </c:numCache>
            </c:numRef>
          </c:xVal>
          <c:yVal>
            <c:numRef>
              <c:f>Margules!$D$24:$D$124</c:f>
              <c:numCache>
                <c:ptCount val="101"/>
                <c:pt idx="0">
                  <c:v>52.098492736228884</c:v>
                </c:pt>
                <c:pt idx="1">
                  <c:v>55.64666514124264</c:v>
                </c:pt>
                <c:pt idx="2">
                  <c:v>59.22481390084795</c:v>
                </c:pt>
                <c:pt idx="3">
                  <c:v>62.82176649469795</c:v>
                </c:pt>
                <c:pt idx="4">
                  <c:v>66.42649328576502</c:v>
                </c:pt>
                <c:pt idx="5">
                  <c:v>70.02817083582146</c:v>
                </c:pt>
                <c:pt idx="6">
                  <c:v>73.61624131361063</c:v>
                </c:pt>
                <c:pt idx="7">
                  <c:v>77.18046765776771</c:v>
                </c:pt>
                <c:pt idx="8">
                  <c:v>80.71098421767506</c:v>
                </c:pt>
                <c:pt idx="9">
                  <c:v>84.19834265618353</c:v>
                </c:pt>
                <c:pt idx="10">
                  <c:v>87.63355295772223</c:v>
                </c:pt>
                <c:pt idx="11">
                  <c:v>91.00811944305354</c:v>
                </c:pt>
                <c:pt idx="12">
                  <c:v>94.31407174718575</c:v>
                </c:pt>
                <c:pt idx="13">
                  <c:v>97.54399076918413</c:v>
                </c:pt>
                <c:pt idx="14">
                  <c:v>100.69102965136855</c:v>
                </c:pt>
                <c:pt idx="15">
                  <c:v>103.74892989027336</c:v>
                </c:pt>
                <c:pt idx="16">
                  <c:v>106.71203272248263</c:v>
                </c:pt>
                <c:pt idx="17">
                  <c:v>109.57528596483105</c:v>
                </c:pt>
                <c:pt idx="18">
                  <c:v>112.33424652034407</c:v>
                </c:pt>
                <c:pt idx="19">
                  <c:v>114.98507878862168</c:v>
                </c:pt>
                <c:pt idx="20">
                  <c:v>117.52454924215536</c:v>
                </c:pt>
                <c:pt idx="21">
                  <c:v>119.95001744837747</c:v>
                </c:pt>
                <c:pt idx="22">
                  <c:v>122.2594238312026</c:v>
                </c:pt>
                <c:pt idx="23">
                  <c:v>124.45127447560134</c:v>
                </c:pt>
                <c:pt idx="24">
                  <c:v>126.52462328456573</c:v>
                </c:pt>
                <c:pt idx="25">
                  <c:v>128.47905179992932</c:v>
                </c:pt>
                <c:pt idx="26">
                  <c:v>130.31464699716642</c:v>
                </c:pt>
                <c:pt idx="27">
                  <c:v>132.03197735981632</c:v>
                </c:pt>
                <c:pt idx="28">
                  <c:v>133.6320675318601</c:v>
                </c:pt>
                <c:pt idx="29">
                  <c:v>135.11637183654506</c:v>
                </c:pt>
                <c:pt idx="30">
                  <c:v>136.48674693812092</c:v>
                </c:pt>
                <c:pt idx="31">
                  <c:v>137.74542390903568</c:v>
                </c:pt>
                <c:pt idx="32">
                  <c:v>138.89497994965552</c:v>
                </c:pt>
                <c:pt idx="33">
                  <c:v>139.93830999080873</c:v>
                </c:pt>
                <c:pt idx="34">
                  <c:v>140.87859839169792</c:v>
                </c:pt>
                <c:pt idx="35">
                  <c:v>141.71929092723897</c:v>
                </c:pt>
                <c:pt idx="36">
                  <c:v>142.4640672399114</c:v>
                </c:pt>
                <c:pt idx="37">
                  <c:v>143.11681391196703</c:v>
                </c:pt>
                <c:pt idx="38">
                  <c:v>143.68159829453168</c:v>
                </c:pt>
                <c:pt idx="39">
                  <c:v>144.16264321092777</c:v>
                </c:pt>
                <c:pt idx="40">
                  <c:v>144.56430263258142</c:v>
                </c:pt>
                <c:pt idx="41">
                  <c:v>144.89103840727503</c:v>
                </c:pt>
                <c:pt idx="42">
                  <c:v>145.14739810135984</c:v>
                </c:pt>
                <c:pt idx="43">
                  <c:v>145.33799399990994</c:v>
                </c:pt>
                <c:pt idx="44">
                  <c:v>145.46748329171976</c:v>
                </c:pt>
                <c:pt idx="45">
                  <c:v>145.54054944952688</c:v>
                </c:pt>
                <c:pt idx="46">
                  <c:v>145.5618847998628</c:v>
                </c:pt>
                <c:pt idx="47">
                  <c:v>145.53617426144805</c:v>
                </c:pt>
                <c:pt idx="48">
                  <c:v>145.4680802159784</c:v>
                </c:pt>
                <c:pt idx="49">
                  <c:v>145.3622284603941</c:v>
                </c:pt>
                <c:pt idx="50">
                  <c:v>145.22319517514407</c:v>
                </c:pt>
                <c:pt idx="51">
                  <c:v>145.0554948283876</c:v>
                </c:pt>
                <c:pt idx="52">
                  <c:v>144.86356892131772</c:v>
                </c:pt>
                <c:pt idx="53">
                  <c:v>144.65177546459824</c:v>
                </c:pt>
                <c:pt idx="54">
                  <c:v>144.4243790600068</c:v>
                </c:pt>
                <c:pt idx="55">
                  <c:v>144.18554144444053</c:v>
                </c:pt>
                <c:pt idx="56">
                  <c:v>143.93931233508698</c:v>
                </c:pt>
                <c:pt idx="57">
                  <c:v>143.68962039435863</c:v>
                </c:pt>
                <c:pt idx="58">
                  <c:v>143.44026411061793</c:v>
                </c:pt>
                <c:pt idx="59">
                  <c:v>143.1949023651968</c:v>
                </c:pt>
                <c:pt idx="60">
                  <c:v>142.9570444270492</c:v>
                </c:pt>
                <c:pt idx="61">
                  <c:v>142.73003908276922</c:v>
                </c:pt>
                <c:pt idx="62">
                  <c:v>142.517062570727</c:v>
                </c:pt>
                <c:pt idx="63">
                  <c:v>142.32110494262565</c:v>
                </c:pt>
                <c:pt idx="64">
                  <c:v>142.14495442258206</c:v>
                </c:pt>
                <c:pt idx="65">
                  <c:v>141.99117927137485</c:v>
                </c:pt>
                <c:pt idx="66">
                  <c:v>141.86210659000136</c:v>
                </c:pt>
                <c:pt idx="67">
                  <c:v>141.75979741004213</c:v>
                </c:pt>
                <c:pt idx="68">
                  <c:v>141.68601731605312</c:v>
                </c:pt>
                <c:pt idx="69">
                  <c:v>141.64220172434085</c:v>
                </c:pt>
                <c:pt idx="70">
                  <c:v>141.6294147995066</c:v>
                </c:pt>
                <c:pt idx="71">
                  <c:v>141.64830082089497</c:v>
                </c:pt>
                <c:pt idx="72">
                  <c:v>141.69902661055954</c:v>
                </c:pt>
                <c:pt idx="73">
                  <c:v>141.78121339660385</c:v>
                </c:pt>
                <c:pt idx="74">
                  <c:v>141.89385620364715</c:v>
                </c:pt>
                <c:pt idx="75">
                  <c:v>142.03522852715852</c:v>
                </c:pt>
                <c:pt idx="76">
                  <c:v>142.20276965026287</c:v>
                </c:pt>
                <c:pt idx="77">
                  <c:v>142.39295148804212</c:v>
                </c:pt>
                <c:pt idx="78">
                  <c:v>142.60112128054496</c:v>
                </c:pt>
                <c:pt idx="79">
                  <c:v>142.82131578385238</c:v>
                </c:pt>
                <c:pt idx="80">
                  <c:v>143.0460418071445</c:v>
                </c:pt>
                <c:pt idx="81">
                  <c:v>143.26601698682555</c:v>
                </c:pt>
                <c:pt idx="82">
                  <c:v>143.4698635450274</c:v>
                </c:pt>
                <c:pt idx="83">
                  <c:v>143.64374641124618</c:v>
                </c:pt>
                <c:pt idx="84">
                  <c:v>143.77094544645286</c:v>
                </c:pt>
                <c:pt idx="85">
                  <c:v>143.83134954287627</c:v>
                </c:pt>
                <c:pt idx="86">
                  <c:v>143.80085801188977</c:v>
                </c:pt>
                <c:pt idx="87">
                  <c:v>143.6506718343991</c:v>
                </c:pt>
                <c:pt idx="88">
                  <c:v>143.3464539321146</c:v>
                </c:pt>
                <c:pt idx="89">
                  <c:v>142.84733350119816</c:v>
                </c:pt>
                <c:pt idx="90">
                  <c:v>142.104724481807</c:v>
                </c:pt>
                <c:pt idx="91">
                  <c:v>141.06092223421822</c:v>
                </c:pt>
                <c:pt idx="92">
                  <c:v>139.64743522926443</c:v>
                </c:pt>
                <c:pt idx="93">
                  <c:v>137.78299976131626</c:v>
                </c:pt>
                <c:pt idx="94">
                  <c:v>135.3712150162699</c:v>
                </c:pt>
                <c:pt idx="95">
                  <c:v>132.29772285678553</c:v>
                </c:pt>
                <c:pt idx="96">
                  <c:v>128.42684090692322</c:v>
                </c:pt>
                <c:pt idx="97">
                  <c:v>123.59753829202661</c:v>
                </c:pt>
                <c:pt idx="98">
                  <c:v>117.61861993048511</c:v>
                </c:pt>
                <c:pt idx="99">
                  <c:v>110.26295660769313</c:v>
                </c:pt>
                <c:pt idx="100">
                  <c:v>101.26056298096645</c:v>
                </c:pt>
              </c:numCache>
            </c:numRef>
          </c:yVal>
          <c:smooth val="1"/>
        </c:ser>
        <c:ser>
          <c:idx val="4"/>
          <c:order val="1"/>
          <c:tx>
            <c:v>Bubble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Margules!$A$24:$A$124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Margules!$D$24:$D$124</c:f>
              <c:numCache>
                <c:ptCount val="101"/>
                <c:pt idx="0">
                  <c:v>52.098492736228884</c:v>
                </c:pt>
                <c:pt idx="1">
                  <c:v>55.64666514124264</c:v>
                </c:pt>
                <c:pt idx="2">
                  <c:v>59.22481390084795</c:v>
                </c:pt>
                <c:pt idx="3">
                  <c:v>62.82176649469795</c:v>
                </c:pt>
                <c:pt idx="4">
                  <c:v>66.42649328576502</c:v>
                </c:pt>
                <c:pt idx="5">
                  <c:v>70.02817083582146</c:v>
                </c:pt>
                <c:pt idx="6">
                  <c:v>73.61624131361063</c:v>
                </c:pt>
                <c:pt idx="7">
                  <c:v>77.18046765776771</c:v>
                </c:pt>
                <c:pt idx="8">
                  <c:v>80.71098421767506</c:v>
                </c:pt>
                <c:pt idx="9">
                  <c:v>84.19834265618353</c:v>
                </c:pt>
                <c:pt idx="10">
                  <c:v>87.63355295772223</c:v>
                </c:pt>
                <c:pt idx="11">
                  <c:v>91.00811944305354</c:v>
                </c:pt>
                <c:pt idx="12">
                  <c:v>94.31407174718575</c:v>
                </c:pt>
                <c:pt idx="13">
                  <c:v>97.54399076918413</c:v>
                </c:pt>
                <c:pt idx="14">
                  <c:v>100.69102965136855</c:v>
                </c:pt>
                <c:pt idx="15">
                  <c:v>103.74892989027336</c:v>
                </c:pt>
                <c:pt idx="16">
                  <c:v>106.71203272248263</c:v>
                </c:pt>
                <c:pt idx="17">
                  <c:v>109.57528596483105</c:v>
                </c:pt>
                <c:pt idx="18">
                  <c:v>112.33424652034407</c:v>
                </c:pt>
                <c:pt idx="19">
                  <c:v>114.98507878862168</c:v>
                </c:pt>
                <c:pt idx="20">
                  <c:v>117.52454924215536</c:v>
                </c:pt>
                <c:pt idx="21">
                  <c:v>119.95001744837747</c:v>
                </c:pt>
                <c:pt idx="22">
                  <c:v>122.2594238312026</c:v>
                </c:pt>
                <c:pt idx="23">
                  <c:v>124.45127447560134</c:v>
                </c:pt>
                <c:pt idx="24">
                  <c:v>126.52462328456573</c:v>
                </c:pt>
                <c:pt idx="25">
                  <c:v>128.47905179992932</c:v>
                </c:pt>
                <c:pt idx="26">
                  <c:v>130.31464699716642</c:v>
                </c:pt>
                <c:pt idx="27">
                  <c:v>132.03197735981632</c:v>
                </c:pt>
                <c:pt idx="28">
                  <c:v>133.6320675318601</c:v>
                </c:pt>
                <c:pt idx="29">
                  <c:v>135.11637183654506</c:v>
                </c:pt>
                <c:pt idx="30">
                  <c:v>136.48674693812092</c:v>
                </c:pt>
                <c:pt idx="31">
                  <c:v>137.74542390903568</c:v>
                </c:pt>
                <c:pt idx="32">
                  <c:v>138.89497994965552</c:v>
                </c:pt>
                <c:pt idx="33">
                  <c:v>139.93830999080873</c:v>
                </c:pt>
                <c:pt idx="34">
                  <c:v>140.87859839169792</c:v>
                </c:pt>
                <c:pt idx="35">
                  <c:v>141.71929092723897</c:v>
                </c:pt>
                <c:pt idx="36">
                  <c:v>142.4640672399114</c:v>
                </c:pt>
                <c:pt idx="37">
                  <c:v>143.11681391196703</c:v>
                </c:pt>
                <c:pt idx="38">
                  <c:v>143.68159829453168</c:v>
                </c:pt>
                <c:pt idx="39">
                  <c:v>144.16264321092777</c:v>
                </c:pt>
                <c:pt idx="40">
                  <c:v>144.56430263258142</c:v>
                </c:pt>
                <c:pt idx="41">
                  <c:v>144.89103840727503</c:v>
                </c:pt>
                <c:pt idx="42">
                  <c:v>145.14739810135984</c:v>
                </c:pt>
                <c:pt idx="43">
                  <c:v>145.33799399990994</c:v>
                </c:pt>
                <c:pt idx="44">
                  <c:v>145.46748329171976</c:v>
                </c:pt>
                <c:pt idx="45">
                  <c:v>145.54054944952688</c:v>
                </c:pt>
                <c:pt idx="46">
                  <c:v>145.5618847998628</c:v>
                </c:pt>
                <c:pt idx="47">
                  <c:v>145.53617426144805</c:v>
                </c:pt>
                <c:pt idx="48">
                  <c:v>145.4680802159784</c:v>
                </c:pt>
                <c:pt idx="49">
                  <c:v>145.3622284603941</c:v>
                </c:pt>
                <c:pt idx="50">
                  <c:v>145.22319517514407</c:v>
                </c:pt>
                <c:pt idx="51">
                  <c:v>145.0554948283876</c:v>
                </c:pt>
                <c:pt idx="52">
                  <c:v>144.86356892131772</c:v>
                </c:pt>
                <c:pt idx="53">
                  <c:v>144.65177546459824</c:v>
                </c:pt>
                <c:pt idx="54">
                  <c:v>144.4243790600068</c:v>
                </c:pt>
                <c:pt idx="55">
                  <c:v>144.18554144444053</c:v>
                </c:pt>
                <c:pt idx="56">
                  <c:v>143.93931233508698</c:v>
                </c:pt>
                <c:pt idx="57">
                  <c:v>143.68962039435863</c:v>
                </c:pt>
                <c:pt idx="58">
                  <c:v>143.44026411061793</c:v>
                </c:pt>
                <c:pt idx="59">
                  <c:v>143.1949023651968</c:v>
                </c:pt>
                <c:pt idx="60">
                  <c:v>142.9570444270492</c:v>
                </c:pt>
                <c:pt idx="61">
                  <c:v>142.73003908276922</c:v>
                </c:pt>
                <c:pt idx="62">
                  <c:v>142.517062570727</c:v>
                </c:pt>
                <c:pt idx="63">
                  <c:v>142.32110494262565</c:v>
                </c:pt>
                <c:pt idx="64">
                  <c:v>142.14495442258206</c:v>
                </c:pt>
                <c:pt idx="65">
                  <c:v>141.99117927137485</c:v>
                </c:pt>
                <c:pt idx="66">
                  <c:v>141.86210659000136</c:v>
                </c:pt>
                <c:pt idx="67">
                  <c:v>141.75979741004213</c:v>
                </c:pt>
                <c:pt idx="68">
                  <c:v>141.68601731605312</c:v>
                </c:pt>
                <c:pt idx="69">
                  <c:v>141.64220172434085</c:v>
                </c:pt>
                <c:pt idx="70">
                  <c:v>141.6294147995066</c:v>
                </c:pt>
                <c:pt idx="71">
                  <c:v>141.64830082089497</c:v>
                </c:pt>
                <c:pt idx="72">
                  <c:v>141.69902661055954</c:v>
                </c:pt>
                <c:pt idx="73">
                  <c:v>141.78121339660385</c:v>
                </c:pt>
                <c:pt idx="74">
                  <c:v>141.89385620364715</c:v>
                </c:pt>
                <c:pt idx="75">
                  <c:v>142.03522852715852</c:v>
                </c:pt>
                <c:pt idx="76">
                  <c:v>142.20276965026287</c:v>
                </c:pt>
                <c:pt idx="77">
                  <c:v>142.39295148804212</c:v>
                </c:pt>
                <c:pt idx="78">
                  <c:v>142.60112128054496</c:v>
                </c:pt>
                <c:pt idx="79">
                  <c:v>142.82131578385238</c:v>
                </c:pt>
                <c:pt idx="80">
                  <c:v>143.0460418071445</c:v>
                </c:pt>
                <c:pt idx="81">
                  <c:v>143.26601698682555</c:v>
                </c:pt>
                <c:pt idx="82">
                  <c:v>143.4698635450274</c:v>
                </c:pt>
                <c:pt idx="83">
                  <c:v>143.64374641124618</c:v>
                </c:pt>
                <c:pt idx="84">
                  <c:v>143.77094544645286</c:v>
                </c:pt>
                <c:pt idx="85">
                  <c:v>143.83134954287627</c:v>
                </c:pt>
                <c:pt idx="86">
                  <c:v>143.80085801188977</c:v>
                </c:pt>
                <c:pt idx="87">
                  <c:v>143.6506718343991</c:v>
                </c:pt>
                <c:pt idx="88">
                  <c:v>143.3464539321146</c:v>
                </c:pt>
                <c:pt idx="89">
                  <c:v>142.84733350119816</c:v>
                </c:pt>
                <c:pt idx="90">
                  <c:v>142.104724481807</c:v>
                </c:pt>
                <c:pt idx="91">
                  <c:v>141.06092223421822</c:v>
                </c:pt>
                <c:pt idx="92">
                  <c:v>139.64743522926443</c:v>
                </c:pt>
                <c:pt idx="93">
                  <c:v>137.78299976131626</c:v>
                </c:pt>
                <c:pt idx="94">
                  <c:v>135.3712150162699</c:v>
                </c:pt>
                <c:pt idx="95">
                  <c:v>132.29772285678553</c:v>
                </c:pt>
                <c:pt idx="96">
                  <c:v>128.42684090692322</c:v>
                </c:pt>
                <c:pt idx="97">
                  <c:v>123.59753829202661</c:v>
                </c:pt>
                <c:pt idx="98">
                  <c:v>117.61861993048511</c:v>
                </c:pt>
                <c:pt idx="99">
                  <c:v>110.26295660769313</c:v>
                </c:pt>
                <c:pt idx="100">
                  <c:v>101.26056298096645</c:v>
                </c:pt>
              </c:numCache>
            </c:numRef>
          </c:yVal>
          <c:smooth val="0"/>
        </c:ser>
        <c:ser>
          <c:idx val="0"/>
          <c:order val="2"/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Feuil1!$A$28:$A$29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Feuil1!$B$28:$B$29</c:f>
              <c:numCache>
                <c:ptCount val="2"/>
                <c:pt idx="0">
                  <c:v>136</c:v>
                </c:pt>
                <c:pt idx="1">
                  <c:v>136</c:v>
                </c:pt>
              </c:numCache>
            </c:numRef>
          </c:yVal>
          <c:smooth val="0"/>
        </c:ser>
        <c:ser>
          <c:idx val="1"/>
          <c:order val="3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333399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Feuil1!$A$31:$A$32</c:f>
              <c:numCache>
                <c:ptCount val="2"/>
                <c:pt idx="0">
                  <c:v>0.29635256855689096</c:v>
                </c:pt>
                <c:pt idx="1">
                  <c:v>0.29635256855689096</c:v>
                </c:pt>
              </c:numCache>
            </c:numRef>
          </c:xVal>
          <c:yVal>
            <c:numRef>
              <c:f>Feuil1!$B$31:$B$32</c:f>
              <c:numCache>
                <c:ptCount val="2"/>
                <c:pt idx="0">
                  <c:v>0</c:v>
                </c:pt>
                <c:pt idx="1">
                  <c:v>136</c:v>
                </c:pt>
              </c:numCache>
            </c:numRef>
          </c:yVal>
          <c:smooth val="0"/>
        </c:ser>
        <c:ser>
          <c:idx val="2"/>
          <c:order val="4"/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Feuil1!$A$33:$A$34</c:f>
              <c:numCache>
                <c:ptCount val="2"/>
                <c:pt idx="0">
                  <c:v>0.7130825962020743</c:v>
                </c:pt>
                <c:pt idx="1">
                  <c:v>0.7130825962020743</c:v>
                </c:pt>
              </c:numCache>
            </c:numRef>
          </c:xVal>
          <c:yVal>
            <c:numRef>
              <c:f>Feuil1!$B$33:$B$34</c:f>
              <c:numCache>
                <c:ptCount val="2"/>
                <c:pt idx="0">
                  <c:v>0</c:v>
                </c:pt>
                <c:pt idx="1">
                  <c:v>136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Feuil1!$A$36:$A$37</c:f>
              <c:numCache>
                <c:ptCount val="2"/>
                <c:pt idx="0">
                  <c:v>0.9376224939157192</c:v>
                </c:pt>
                <c:pt idx="1">
                  <c:v>0.9376224939157192</c:v>
                </c:pt>
              </c:numCache>
            </c:numRef>
          </c:xVal>
          <c:yVal>
            <c:numRef>
              <c:f>Feuil1!$B$36:$B$37</c:f>
              <c:numCache>
                <c:ptCount val="2"/>
                <c:pt idx="0">
                  <c:v>0</c:v>
                </c:pt>
                <c:pt idx="1">
                  <c:v>136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Feuil1!$A$38:$A$39</c:f>
              <c:numCache>
                <c:ptCount val="2"/>
                <c:pt idx="0">
                  <c:v>0.7104387963684974</c:v>
                </c:pt>
                <c:pt idx="1">
                  <c:v>0.7104387963684974</c:v>
                </c:pt>
              </c:numCache>
            </c:numRef>
          </c:xVal>
          <c:yVal>
            <c:numRef>
              <c:f>Feuil1!$B$38:$B$39</c:f>
              <c:numCache>
                <c:ptCount val="2"/>
                <c:pt idx="0">
                  <c:v>0</c:v>
                </c:pt>
                <c:pt idx="1">
                  <c:v>136</c:v>
                </c:pt>
              </c:numCache>
            </c:numRef>
          </c:yVal>
          <c:smooth val="0"/>
        </c:ser>
        <c:axId val="42744798"/>
        <c:axId val="49158863"/>
      </c:scatterChart>
      <c:valAx>
        <c:axId val="4274479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Molar composition of water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8863"/>
        <c:crosses val="autoZero"/>
        <c:crossBetween val="midCat"/>
        <c:dispUnits/>
        <c:minorUnit val="0.02"/>
      </c:valAx>
      <c:valAx>
        <c:axId val="4915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(kPa)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47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of equilibrium coefficient in a Water/1-Butanol mixture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975"/>
          <c:w val="0.945"/>
          <c:h val="0.80775"/>
        </c:manualLayout>
      </c:layout>
      <c:scatterChart>
        <c:scatterStyle val="line"/>
        <c:varyColors val="0"/>
        <c:ser>
          <c:idx val="3"/>
          <c:order val="0"/>
          <c:tx>
            <c:v>Dew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Margules!$A$24:$A$124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Margules!$S$24:$S$124</c:f>
              <c:numCache>
                <c:ptCount val="101"/>
                <c:pt idx="1">
                  <c:v>7.8130590832303835</c:v>
                </c:pt>
                <c:pt idx="2">
                  <c:v>7.843952433046962</c:v>
                </c:pt>
                <c:pt idx="3">
                  <c:v>7.867136737860808</c:v>
                </c:pt>
                <c:pt idx="4">
                  <c:v>7.882543033071377</c:v>
                </c:pt>
                <c:pt idx="5">
                  <c:v>7.89012541558352</c:v>
                </c:pt>
                <c:pt idx="6">
                  <c:v>7.889861271679183</c:v>
                </c:pt>
                <c:pt idx="7">
                  <c:v>7.881751389385493</c:v>
                </c:pt>
                <c:pt idx="8">
                  <c:v>7.865819954557831</c:v>
                </c:pt>
                <c:pt idx="9">
                  <c:v>7.842114430705103</c:v>
                </c:pt>
                <c:pt idx="10">
                  <c:v>7.810705323392932</c:v>
                </c:pt>
                <c:pt idx="11">
                  <c:v>7.771685830861398</c:v>
                </c:pt>
                <c:pt idx="12">
                  <c:v>7.725171383280436</c:v>
                </c:pt>
                <c:pt idx="13">
                  <c:v>7.67129907383064</c:v>
                </c:pt>
                <c:pt idx="14">
                  <c:v>7.610226985533792</c:v>
                </c:pt>
                <c:pt idx="15">
                  <c:v>7.542133418458834</c:v>
                </c:pt>
                <c:pt idx="16">
                  <c:v>7.467216022590087</c:v>
                </c:pt>
                <c:pt idx="17">
                  <c:v>7.385690842258531</c:v>
                </c:pt>
                <c:pt idx="18">
                  <c:v>7.297791278599806</c:v>
                </c:pt>
                <c:pt idx="19">
                  <c:v>7.203766977009134</c:v>
                </c:pt>
                <c:pt idx="20">
                  <c:v>7.1038826470096</c:v>
                </c:pt>
                <c:pt idx="21">
                  <c:v>6.998416822333261</c:v>
                </c:pt>
                <c:pt idx="22">
                  <c:v>6.887660569331071</c:v>
                </c:pt>
                <c:pt idx="23">
                  <c:v>6.771916152076293</c:v>
                </c:pt>
                <c:pt idx="24">
                  <c:v>6.651495662705041</c:v>
                </c:pt>
                <c:pt idx="25">
                  <c:v>6.526719625646582</c:v>
                </c:pt>
                <c:pt idx="26">
                  <c:v>6.3979155844351245</c:v>
                </c:pt>
                <c:pt idx="27">
                  <c:v>6.265416679764667</c:v>
                </c:pt>
                <c:pt idx="28">
                  <c:v>6.129560227350712</c:v>
                </c:pt>
                <c:pt idx="29">
                  <c:v>5.9906863039991665</c:v>
                </c:pt>
                <c:pt idx="30">
                  <c:v>5.84913635005661</c:v>
                </c:pt>
                <c:pt idx="31">
                  <c:v>5.705251796129991</c:v>
                </c:pt>
                <c:pt idx="32">
                  <c:v>5.559372721622353</c:v>
                </c:pt>
                <c:pt idx="33">
                  <c:v>5.411836552237678</c:v>
                </c:pt>
                <c:pt idx="34">
                  <c:v>5.2629768031679</c:v>
                </c:pt>
                <c:pt idx="35">
                  <c:v>5.113121874193015</c:v>
                </c:pt>
                <c:pt idx="36">
                  <c:v>4.962593902406617</c:v>
                </c:pt>
                <c:pt idx="37">
                  <c:v>4.811707677729559</c:v>
                </c:pt>
                <c:pt idx="38">
                  <c:v>4.660769625799216</c:v>
                </c:pt>
                <c:pt idx="39">
                  <c:v>4.510076862227555</c:v>
                </c:pt>
                <c:pt idx="40">
                  <c:v>4.359916321612467</c:v>
                </c:pt>
                <c:pt idx="41">
                  <c:v>4.210563964070699</c:v>
                </c:pt>
                <c:pt idx="42">
                  <c:v>4.062284061441842</c:v>
                </c:pt>
                <c:pt idx="43">
                  <c:v>3.915328564697379</c:v>
                </c:pt>
                <c:pt idx="44">
                  <c:v>3.769936553481698</c:v>
                </c:pt>
                <c:pt idx="45">
                  <c:v>3.626333768118499</c:v>
                </c:pt>
                <c:pt idx="46">
                  <c:v>3.484732223840762</c:v>
                </c:pt>
                <c:pt idx="47">
                  <c:v>3.3453299064499853</c:v>
                </c:pt>
                <c:pt idx="48">
                  <c:v>3.208310548084461</c:v>
                </c:pt>
                <c:pt idx="49">
                  <c:v>3.0738434812808997</c:v>
                </c:pt>
                <c:pt idx="50">
                  <c:v>2.942083569051634</c:v>
                </c:pt>
                <c:pt idx="51">
                  <c:v>2.813171208273817</c:v>
                </c:pt>
                <c:pt idx="52">
                  <c:v>2.6872324032996704</c:v>
                </c:pt>
                <c:pt idx="53">
                  <c:v>2.564378906349732</c:v>
                </c:pt>
                <c:pt idx="54">
                  <c:v>2.444708420945613</c:v>
                </c:pt>
                <c:pt idx="55">
                  <c:v>2.328304864375744</c:v>
                </c:pt>
                <c:pt idx="56">
                  <c:v>2.215238684967489</c:v>
                </c:pt>
                <c:pt idx="57">
                  <c:v>2.1055672297617507</c:v>
                </c:pt>
                <c:pt idx="58">
                  <c:v>1.999335158051453</c:v>
                </c:pt>
                <c:pt idx="59">
                  <c:v>1.896574896152092</c:v>
                </c:pt>
                <c:pt idx="60">
                  <c:v>1.79730712871978</c:v>
                </c:pt>
                <c:pt idx="61">
                  <c:v>1.7015413219184852</c:v>
                </c:pt>
                <c:pt idx="62">
                  <c:v>1.6092762737613608</c:v>
                </c:pt>
                <c:pt idx="63">
                  <c:v>1.5205006870093631</c:v>
                </c:pt>
                <c:pt idx="64">
                  <c:v>1.4351937601013494</c:v>
                </c:pt>
                <c:pt idx="65">
                  <c:v>1.3533257917108985</c:v>
                </c:pt>
                <c:pt idx="66">
                  <c:v>1.2748587946737475</c:v>
                </c:pt>
                <c:pt idx="67">
                  <c:v>1.199747115203055</c:v>
                </c:pt>
                <c:pt idx="68">
                  <c:v>1.1279380535047672</c:v>
                </c:pt>
                <c:pt idx="69">
                  <c:v>1.0593724821194301</c:v>
                </c:pt>
                <c:pt idx="70">
                  <c:v>0.9939854585466816</c:v>
                </c:pt>
                <c:pt idx="71">
                  <c:v>0.9317068289517049</c:v>
                </c:pt>
                <c:pt idx="72">
                  <c:v>0.8724618200059376</c:v>
                </c:pt>
                <c:pt idx="73">
                  <c:v>0.816171616174868</c:v>
                </c:pt>
                <c:pt idx="74">
                  <c:v>0.7627539200307488</c:v>
                </c:pt>
                <c:pt idx="75">
                  <c:v>0.7121234934352216</c:v>
                </c:pt>
                <c:pt idx="76">
                  <c:v>0.6641926777035281</c:v>
                </c:pt>
                <c:pt idx="77">
                  <c:v>0.6188718911260614</c:v>
                </c:pt>
                <c:pt idx="78">
                  <c:v>0.576070102482238</c:v>
                </c:pt>
                <c:pt idx="79">
                  <c:v>0.5356952794342281</c:v>
                </c:pt>
                <c:pt idx="80">
                  <c:v>0.4976548109321781</c:v>
                </c:pt>
                <c:pt idx="81">
                  <c:v>0.4618559029966641</c:v>
                </c:pt>
                <c:pt idx="82">
                  <c:v>0.42820594746693147</c:v>
                </c:pt>
                <c:pt idx="83">
                  <c:v>0.3966128635138105</c:v>
                </c:pt>
                <c:pt idx="84">
                  <c:v>0.3669854119131664</c:v>
                </c:pt>
                <c:pt idx="85">
                  <c:v>0.3392334822585729</c:v>
                </c:pt>
                <c:pt idx="86">
                  <c:v>0.3132683534600574</c:v>
                </c:pt>
                <c:pt idx="87">
                  <c:v>0.28900292802886185</c:v>
                </c:pt>
                <c:pt idx="88">
                  <c:v>0.2663519407860144</c:v>
                </c:pt>
                <c:pt idx="89">
                  <c:v>0.24523214275506375</c:v>
                </c:pt>
                <c:pt idx="90">
                  <c:v>0.22556246110669764</c:v>
                </c:pt>
                <c:pt idx="91">
                  <c:v>0.2072641361153987</c:v>
                </c:pt>
                <c:pt idx="92">
                  <c:v>0.1902608361661639</c:v>
                </c:pt>
                <c:pt idx="93">
                  <c:v>0.17447875191307827</c:v>
                </c:pt>
                <c:pt idx="94">
                  <c:v>0.15984667074180697</c:v>
                </c:pt>
                <c:pt idx="95">
                  <c:v>0.146296032725467</c:v>
                </c:pt>
                <c:pt idx="96">
                  <c:v>0.13376096928862713</c:v>
                </c:pt>
                <c:pt idx="97">
                  <c:v>0.12217832580811001</c:v>
                </c:pt>
                <c:pt idx="98">
                  <c:v>0.11148766938269548</c:v>
                </c:pt>
                <c:pt idx="99">
                  <c:v>0.10163128299757039</c:v>
                </c:pt>
              </c:numCache>
            </c:numRef>
          </c:yVal>
          <c:smooth val="0"/>
        </c:ser>
        <c:axId val="39776584"/>
        <c:axId val="22444937"/>
      </c:scatterChart>
      <c:valAx>
        <c:axId val="3977658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Molar composition of water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4937"/>
        <c:crosses val="autoZero"/>
        <c:crossBetween val="midCat"/>
        <c:dispUnits/>
        <c:minorUnit val="0.02"/>
      </c:valAx>
      <c:valAx>
        <c:axId val="2244493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K1/K2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65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79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6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77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77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5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7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1905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1905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28575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1905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0.31175</cdr:x>
      <cdr:y>0.14475</cdr:y>
    </cdr:from>
    <cdr:to>
      <cdr:x>0.89075</cdr:x>
      <cdr:y>0.8595</cdr:y>
    </cdr:to>
    <cdr:sp>
      <cdr:nvSpPr>
        <cdr:cNvPr id="1" name="Rectangle 3"/>
        <cdr:cNvSpPr>
          <a:spLocks/>
        </cdr:cNvSpPr>
      </cdr:nvSpPr>
      <cdr:spPr>
        <a:xfrm>
          <a:off x="2876550" y="828675"/>
          <a:ext cx="5353050" cy="4095750"/>
        </a:xfrm>
        <a:prstGeom prst="rect">
          <a:avLst/>
        </a:prstGeom>
        <a:solidFill>
          <a:srgbClr val="4BACC6">
            <a:alpha val="22000"/>
          </a:srgbClr>
        </a:solidFill>
        <a:ln w="25400" cmpd="sng">
          <a:solidFill>
            <a:srgbClr val="357D91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Liquid</a:t>
          </a:r>
          <a:r>
            <a:rPr lang="en-US" cap="none" sz="1600" b="0" i="0" u="none" baseline="0">
              <a:solidFill>
                <a:srgbClr val="000000"/>
              </a:solidFill>
            </a:rPr>
            <a:t> - liquid area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28575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43575"/>
    <xdr:graphicFrame>
      <xdr:nvGraphicFramePr>
        <xdr:cNvPr id="1" name="Shape 1025"/>
        <xdr:cNvGraphicFramePr/>
      </xdr:nvGraphicFramePr>
      <xdr:xfrm>
        <a:off x="0" y="0"/>
        <a:ext cx="9315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G127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4" max="4" width="14.57421875" style="0" bestFit="1" customWidth="1"/>
    <col min="5" max="5" width="14.28125" style="0" customWidth="1"/>
    <col min="7" max="7" width="11.57421875" style="0" bestFit="1" customWidth="1"/>
    <col min="8" max="9" width="12.8515625" style="0" bestFit="1" customWidth="1"/>
    <col min="11" max="11" width="12.57421875" style="0" bestFit="1" customWidth="1"/>
    <col min="14" max="14" width="11.57421875" style="0" bestFit="1" customWidth="1"/>
    <col min="25" max="26" width="12.421875" style="0" customWidth="1"/>
  </cols>
  <sheetData>
    <row r="1" ht="20.25">
      <c r="A1" s="14" t="s">
        <v>25</v>
      </c>
    </row>
    <row r="2" ht="12.75">
      <c r="A2" s="1"/>
    </row>
    <row r="3" ht="12.75">
      <c r="A3" s="1"/>
    </row>
    <row r="4" spans="1:14" ht="15.75">
      <c r="A4" s="15" t="s">
        <v>14</v>
      </c>
      <c r="N4" s="30"/>
    </row>
    <row r="5" spans="11:12" ht="13.5" thickBot="1">
      <c r="K5" s="30"/>
      <c r="L5" s="30"/>
    </row>
    <row r="6" spans="2:12" ht="13.5" thickBot="1">
      <c r="B6" s="26"/>
      <c r="C6" s="17"/>
      <c r="D6" s="18"/>
      <c r="E6" s="12" t="s">
        <v>16</v>
      </c>
      <c r="F6" s="18"/>
      <c r="G6" s="19"/>
      <c r="H6" s="16" t="s">
        <v>22</v>
      </c>
      <c r="I6" s="5"/>
      <c r="K6" s="30"/>
      <c r="L6" s="65"/>
    </row>
    <row r="7" spans="2:12" s="40" customFormat="1" ht="13.5" thickBot="1">
      <c r="B7" s="45" t="s">
        <v>36</v>
      </c>
      <c r="C7" s="42" t="s">
        <v>4</v>
      </c>
      <c r="D7" s="43" t="s">
        <v>5</v>
      </c>
      <c r="E7" s="43" t="s">
        <v>6</v>
      </c>
      <c r="F7" s="43" t="s">
        <v>7</v>
      </c>
      <c r="G7" s="44" t="s">
        <v>8</v>
      </c>
      <c r="H7" s="41" t="s">
        <v>23</v>
      </c>
      <c r="I7" s="48"/>
      <c r="L7" s="62"/>
    </row>
    <row r="8" spans="1:12" ht="12.75">
      <c r="A8" s="46" t="s">
        <v>26</v>
      </c>
      <c r="B8" s="27">
        <f>LN(4)</f>
        <v>1.3862943611198906</v>
      </c>
      <c r="C8" s="20">
        <v>73.649</v>
      </c>
      <c r="D8" s="21">
        <v>-7258.2</v>
      </c>
      <c r="E8" s="21">
        <v>-7.3037</v>
      </c>
      <c r="F8" s="21">
        <v>4.1653E-06</v>
      </c>
      <c r="G8" s="22">
        <v>2</v>
      </c>
      <c r="H8" s="38">
        <f>EXP(LnGammaMargules(0,1,B8,B9))</f>
        <v>4</v>
      </c>
      <c r="I8" s="49"/>
      <c r="K8" s="30"/>
      <c r="L8" s="21"/>
    </row>
    <row r="9" spans="1:12" ht="13.5" thickBot="1">
      <c r="A9" s="47" t="s">
        <v>27</v>
      </c>
      <c r="B9" s="28">
        <f>LN(21)</f>
        <v>3.044522437723423</v>
      </c>
      <c r="C9" s="23">
        <v>106.29483</v>
      </c>
      <c r="D9" s="24">
        <v>-9866.35511</v>
      </c>
      <c r="E9" s="24">
        <v>-11.6553</v>
      </c>
      <c r="F9" s="24">
        <v>1.08318E-17</v>
      </c>
      <c r="G9" s="25">
        <v>6</v>
      </c>
      <c r="H9" s="39">
        <f>EXP(LnGammaMargules(0,1,B9,B8))</f>
        <v>21</v>
      </c>
      <c r="I9" s="49"/>
      <c r="K9" s="30"/>
      <c r="L9" s="21"/>
    </row>
    <row r="10" spans="11:14" ht="12.75">
      <c r="K10" s="30"/>
      <c r="L10" s="30"/>
      <c r="M10" s="30"/>
      <c r="N10" s="30"/>
    </row>
    <row r="11" spans="11:14" ht="12.75">
      <c r="K11" s="30"/>
      <c r="L11" s="30"/>
      <c r="M11" s="30"/>
      <c r="N11" s="30"/>
    </row>
    <row r="12" spans="11:14" ht="12.75">
      <c r="K12" s="30"/>
      <c r="L12" s="30"/>
      <c r="M12" s="30"/>
      <c r="N12" s="30"/>
    </row>
    <row r="14" spans="1:2" ht="15.75">
      <c r="A14" s="15"/>
      <c r="B14" s="30"/>
    </row>
    <row r="15" ht="13.5" thickBot="1">
      <c r="C15" s="6"/>
    </row>
    <row r="16" spans="1:3" ht="12.75">
      <c r="A16" s="26" t="s">
        <v>20</v>
      </c>
      <c r="B16" s="37">
        <v>373.15</v>
      </c>
      <c r="C16" s="20"/>
    </row>
    <row r="17" spans="1:3" ht="13.5" thickBot="1">
      <c r="A17" s="29" t="s">
        <v>24</v>
      </c>
      <c r="B17" s="64">
        <v>136</v>
      </c>
      <c r="C17" s="20"/>
    </row>
    <row r="18" spans="1:2" ht="12.75">
      <c r="A18" s="30"/>
      <c r="B18" s="30"/>
    </row>
    <row r="20" ht="15.75">
      <c r="A20" s="15" t="s">
        <v>15</v>
      </c>
    </row>
    <row r="21" spans="1:33" ht="12.75">
      <c r="A21" s="54"/>
      <c r="B21" s="54"/>
      <c r="C21" s="54"/>
      <c r="D21" s="54"/>
      <c r="E21" s="54"/>
      <c r="F21" s="54"/>
      <c r="G21" s="74" t="s">
        <v>34</v>
      </c>
      <c r="H21" s="75"/>
      <c r="I21" s="75"/>
      <c r="J21" s="75"/>
      <c r="K21" s="75"/>
      <c r="L21" s="75"/>
      <c r="M21" s="75"/>
      <c r="N21" s="56"/>
      <c r="O21" s="57" t="s">
        <v>35</v>
      </c>
      <c r="P21" s="56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</row>
    <row r="22" spans="7:33" ht="13.5" thickBot="1">
      <c r="G22" s="72" t="s">
        <v>33</v>
      </c>
      <c r="H22" s="73"/>
      <c r="I22" s="73"/>
      <c r="J22" s="73"/>
      <c r="K22" s="73"/>
      <c r="N22" s="55"/>
      <c r="O22" s="55"/>
      <c r="P22" s="55"/>
      <c r="R22" s="60"/>
      <c r="S22" s="60"/>
      <c r="T22" s="59"/>
      <c r="U22" s="59"/>
      <c r="V22" s="59"/>
      <c r="W22" s="59"/>
      <c r="X22" s="59"/>
      <c r="Y22" s="59"/>
      <c r="Z22" s="61"/>
      <c r="AA22" s="59"/>
      <c r="AB22" s="59"/>
      <c r="AC22" s="59"/>
      <c r="AD22" s="59"/>
      <c r="AE22" s="59"/>
      <c r="AF22" s="61"/>
      <c r="AG22" s="61"/>
    </row>
    <row r="23" spans="1:24" ht="13.5" thickBot="1">
      <c r="A23" s="50" t="s">
        <v>28</v>
      </c>
      <c r="B23" s="51" t="s">
        <v>29</v>
      </c>
      <c r="C23" s="3" t="s">
        <v>21</v>
      </c>
      <c r="D23" s="4" t="s">
        <v>17</v>
      </c>
      <c r="E23" s="3" t="s">
        <v>18</v>
      </c>
      <c r="F23" s="3" t="s">
        <v>19</v>
      </c>
      <c r="G23" s="11" t="s">
        <v>2</v>
      </c>
      <c r="H23" s="12" t="s">
        <v>3</v>
      </c>
      <c r="I23" s="12" t="s">
        <v>9</v>
      </c>
      <c r="J23" s="13" t="s">
        <v>10</v>
      </c>
      <c r="K23" s="52" t="s">
        <v>30</v>
      </c>
      <c r="L23" s="53" t="s">
        <v>31</v>
      </c>
      <c r="M23" s="53" t="s">
        <v>32</v>
      </c>
      <c r="N23" s="2" t="s">
        <v>0</v>
      </c>
      <c r="O23" s="3" t="s">
        <v>1</v>
      </c>
      <c r="P23" s="50" t="s">
        <v>32</v>
      </c>
      <c r="Q23" s="2" t="s">
        <v>11</v>
      </c>
      <c r="R23" s="3" t="s">
        <v>12</v>
      </c>
      <c r="S23" s="4" t="s">
        <v>13</v>
      </c>
      <c r="T23" s="6"/>
      <c r="U23" s="6"/>
      <c r="V23" s="6"/>
      <c r="W23" s="6"/>
      <c r="X23" s="6"/>
    </row>
    <row r="24" spans="1:24" ht="12.75">
      <c r="A24" s="5">
        <v>0</v>
      </c>
      <c r="B24" s="6">
        <f aca="true" t="shared" si="0" ref="B24:B55">N24/D24</f>
        <v>0</v>
      </c>
      <c r="C24" s="36">
        <f aca="true" t="shared" si="1" ref="C24:C55">$B$16</f>
        <v>373.15</v>
      </c>
      <c r="D24" s="31">
        <f aca="true" t="shared" si="2" ref="D24:D55">N24+O24</f>
        <v>52.098492736228884</v>
      </c>
      <c r="E24" s="32">
        <f aca="true" t="shared" si="3" ref="E24:E55">PsatDIPPR101(C24,$C$8,$D$8,$E$8,$F$8,$G$8)</f>
        <v>101.26056298096645</v>
      </c>
      <c r="F24" s="32">
        <f aca="true" t="shared" si="4" ref="F24:F55">PsatDIPPR101(C24,$C$9,$D$9,$E$9,$F$9,$G$9)</f>
        <v>52.098492736228884</v>
      </c>
      <c r="G24" s="11">
        <f>LnGammaMargules(A24,1-A24,$B$8,$B$9)</f>
        <v>1.3862943611198906</v>
      </c>
      <c r="H24" s="12">
        <f aca="true" t="shared" si="5" ref="H24:H55">LnGammaMargules(1-A24,A24,$B$9,$B$8)</f>
        <v>0</v>
      </c>
      <c r="I24" s="12">
        <f aca="true" t="shared" si="6" ref="I24:I55">EXP(G24)</f>
        <v>4</v>
      </c>
      <c r="J24" s="13">
        <f aca="true" t="shared" si="7" ref="J24:J55">EXP(H24)</f>
        <v>1</v>
      </c>
      <c r="K24" s="11">
        <f>Ge_RTMargules(A24,1-A24,$B$8,$B$9)</f>
        <v>0</v>
      </c>
      <c r="L24" s="12">
        <f aca="true" t="shared" si="8" ref="L24:L55">Gm_RTMargules(1-A24,A24,$B$9,$B$8)</f>
        <v>0</v>
      </c>
      <c r="M24" s="12">
        <f aca="true" t="shared" si="9" ref="M24:M55">K24+L24</f>
        <v>0</v>
      </c>
      <c r="N24" s="34">
        <f aca="true" t="shared" si="10" ref="N24:N55">A24*I24*E24</f>
        <v>0</v>
      </c>
      <c r="O24" s="32">
        <f aca="true" t="shared" si="11" ref="O24:O55">(1-A24)*J24*F24</f>
        <v>52.098492736228884</v>
      </c>
      <c r="P24">
        <f>+(1-A24)*LN($B$17*(1-A24)/F24)</f>
        <v>0.9595188676019566</v>
      </c>
      <c r="Q24" s="5"/>
      <c r="R24" s="6"/>
      <c r="S24" s="7"/>
      <c r="T24" s="6"/>
      <c r="U24" s="6"/>
      <c r="V24" s="6"/>
      <c r="W24" s="6"/>
      <c r="X24" s="6"/>
    </row>
    <row r="25" spans="1:28" ht="12.75">
      <c r="A25" s="5">
        <v>0.01</v>
      </c>
      <c r="B25" s="6">
        <f t="shared" si="0"/>
        <v>0.07314703979353618</v>
      </c>
      <c r="C25" s="36">
        <f t="shared" si="1"/>
        <v>373.15</v>
      </c>
      <c r="D25" s="31">
        <f t="shared" si="2"/>
        <v>55.64666514124264</v>
      </c>
      <c r="E25" s="32">
        <f t="shared" si="3"/>
        <v>101.26056298096645</v>
      </c>
      <c r="F25" s="32">
        <f t="shared" si="4"/>
        <v>52.098492736228884</v>
      </c>
      <c r="G25" s="5">
        <f aca="true" t="shared" si="12" ref="G25:G55">LnGammaMargules(A25,1-A25,$B$8,$B$9)</f>
        <v>1.391211690091187</v>
      </c>
      <c r="H25" s="6">
        <f t="shared" si="5"/>
        <v>-2.387691539515712E-05</v>
      </c>
      <c r="I25" s="6">
        <f t="shared" si="6"/>
        <v>4.0197177554989025</v>
      </c>
      <c r="J25" s="7">
        <f t="shared" si="7"/>
        <v>0.9999761233696561</v>
      </c>
      <c r="K25" s="5">
        <f aca="true" t="shared" si="13" ref="K25:K55">Ge_RTMargules(A25,1-A25,$B$8,$B$9)</f>
        <v>0.013888478754670667</v>
      </c>
      <c r="L25" s="6">
        <f t="shared" si="8"/>
        <v>-0.056001534354847345</v>
      </c>
      <c r="M25" s="6">
        <f t="shared" si="9"/>
        <v>-0.042113055600176676</v>
      </c>
      <c r="N25" s="34">
        <f t="shared" si="10"/>
        <v>4.070388829464058</v>
      </c>
      <c r="O25" s="32">
        <f t="shared" si="11"/>
        <v>51.576276311778585</v>
      </c>
      <c r="P25">
        <f aca="true" t="shared" si="14" ref="P25:P56">A25*LN($B$17*A25/E25)+(1-A25)*LN($B$17*(1-A25)/F25)</f>
        <v>0.8968717231656197</v>
      </c>
      <c r="Q25" s="5">
        <f aca="true" t="shared" si="15" ref="Q25:Q56">B25/A25</f>
        <v>7.3147039793536175</v>
      </c>
      <c r="R25" s="6">
        <f aca="true" t="shared" si="16" ref="R25:R56">(1-B25)/(1-A25)</f>
        <v>0.9362151113196604</v>
      </c>
      <c r="S25" s="7">
        <f aca="true" t="shared" si="17" ref="S25:S56">Q25/R25</f>
        <v>7.8130590832303835</v>
      </c>
      <c r="T25" s="6"/>
      <c r="U25" s="6"/>
      <c r="V25" s="6"/>
      <c r="W25" s="6"/>
      <c r="X25" s="6"/>
      <c r="AB25" s="6"/>
    </row>
    <row r="26" spans="1:28" ht="12.75">
      <c r="A26" s="5">
        <v>0.02</v>
      </c>
      <c r="B26" s="6">
        <f t="shared" si="0"/>
        <v>0.13799097524553516</v>
      </c>
      <c r="C26" s="36">
        <f t="shared" si="1"/>
        <v>373.15</v>
      </c>
      <c r="D26" s="31">
        <f t="shared" si="2"/>
        <v>59.22481390084795</v>
      </c>
      <c r="E26" s="32">
        <f t="shared" si="3"/>
        <v>101.26056298096645</v>
      </c>
      <c r="F26" s="32">
        <f t="shared" si="4"/>
        <v>52.098492736228884</v>
      </c>
      <c r="G26" s="5">
        <f t="shared" si="12"/>
        <v>1.3950995942103441</v>
      </c>
      <c r="H26" s="6">
        <f t="shared" si="5"/>
        <v>-8.22418369678002E-05</v>
      </c>
      <c r="I26" s="6">
        <f t="shared" si="6"/>
        <v>4.035376452750657</v>
      </c>
      <c r="J26" s="7">
        <f t="shared" si="7"/>
        <v>0.9999177615447994</v>
      </c>
      <c r="K26" s="5">
        <f t="shared" si="13"/>
        <v>0.02782139488397844</v>
      </c>
      <c r="L26" s="6">
        <f t="shared" si="8"/>
        <v>-0.098039113279732</v>
      </c>
      <c r="M26" s="6">
        <f t="shared" si="9"/>
        <v>-0.07021771839575355</v>
      </c>
      <c r="N26" s="34">
        <f t="shared" si="10"/>
        <v>8.172489828913337</v>
      </c>
      <c r="O26" s="32">
        <f t="shared" si="11"/>
        <v>51.05232407193461</v>
      </c>
      <c r="P26">
        <f t="shared" si="14"/>
        <v>0.8481885341592457</v>
      </c>
      <c r="Q26" s="5">
        <f t="shared" si="15"/>
        <v>6.899548762276758</v>
      </c>
      <c r="R26" s="6">
        <f t="shared" si="16"/>
        <v>0.8796010456678213</v>
      </c>
      <c r="S26" s="7">
        <f t="shared" si="17"/>
        <v>7.843952433046962</v>
      </c>
      <c r="T26" s="6"/>
      <c r="U26" s="6"/>
      <c r="V26" s="6"/>
      <c r="W26" s="6"/>
      <c r="X26" s="6"/>
      <c r="AB26" s="6"/>
    </row>
    <row r="27" spans="1:28" ht="12.75">
      <c r="A27" s="5">
        <v>0.03</v>
      </c>
      <c r="B27" s="6">
        <f t="shared" si="0"/>
        <v>0.19569763049855596</v>
      </c>
      <c r="C27" s="36">
        <f t="shared" si="1"/>
        <v>373.15</v>
      </c>
      <c r="D27" s="31">
        <f t="shared" si="2"/>
        <v>62.82176649469795</v>
      </c>
      <c r="E27" s="32">
        <f t="shared" si="3"/>
        <v>101.26056298096645</v>
      </c>
      <c r="F27" s="32">
        <f t="shared" si="4"/>
        <v>52.098492736228884</v>
      </c>
      <c r="G27" s="5">
        <f t="shared" si="12"/>
        <v>1.3979779722142809</v>
      </c>
      <c r="H27" s="6">
        <f t="shared" si="5"/>
        <v>-0.00015519602779868685</v>
      </c>
      <c r="I27" s="6">
        <f t="shared" si="6"/>
        <v>4.047008524288253</v>
      </c>
      <c r="J27" s="7">
        <f t="shared" si="7"/>
        <v>0.9998448160144818</v>
      </c>
      <c r="K27" s="5">
        <f t="shared" si="13"/>
        <v>0.041788799019463696</v>
      </c>
      <c r="L27" s="6">
        <f t="shared" si="8"/>
        <v>-0.13474216817976675</v>
      </c>
      <c r="M27" s="6">
        <f t="shared" si="9"/>
        <v>-0.09295336916030306</v>
      </c>
      <c r="N27" s="34">
        <f t="shared" si="10"/>
        <v>12.294070846745962</v>
      </c>
      <c r="O27" s="32">
        <f t="shared" si="11"/>
        <v>50.52769564795199</v>
      </c>
      <c r="P27">
        <f t="shared" si="14"/>
        <v>0.8048398691777213</v>
      </c>
      <c r="Q27" s="5">
        <f t="shared" si="15"/>
        <v>6.523254349951865</v>
      </c>
      <c r="R27" s="6">
        <f t="shared" si="16"/>
        <v>0.8291777005169527</v>
      </c>
      <c r="S27" s="7">
        <f t="shared" si="17"/>
        <v>7.867136737860808</v>
      </c>
      <c r="T27" s="6"/>
      <c r="U27" s="6"/>
      <c r="V27" s="6"/>
      <c r="W27" s="6"/>
      <c r="X27" s="6"/>
      <c r="AB27" s="6"/>
    </row>
    <row r="28" spans="1:28" ht="12.75">
      <c r="A28" s="5">
        <v>0.04</v>
      </c>
      <c r="B28" s="6">
        <f t="shared" si="0"/>
        <v>0.2472369605177012</v>
      </c>
      <c r="C28" s="36">
        <f t="shared" si="1"/>
        <v>373.15</v>
      </c>
      <c r="D28" s="31">
        <f t="shared" si="2"/>
        <v>66.42649328576502</v>
      </c>
      <c r="E28" s="32">
        <f t="shared" si="3"/>
        <v>101.26056298096645</v>
      </c>
      <c r="F28" s="32">
        <f t="shared" si="4"/>
        <v>52.098492736228884</v>
      </c>
      <c r="G28" s="5">
        <f t="shared" si="12"/>
        <v>1.3998667228399162</v>
      </c>
      <c r="H28" s="6">
        <f t="shared" si="5"/>
        <v>-0.00022284075096857465</v>
      </c>
      <c r="I28" s="6">
        <f t="shared" si="6"/>
        <v>4.0546595373237775</v>
      </c>
      <c r="J28" s="7">
        <f t="shared" si="7"/>
        <v>0.9997771840761873</v>
      </c>
      <c r="K28" s="5">
        <f t="shared" si="13"/>
        <v>0.05578074179266682</v>
      </c>
      <c r="L28" s="6">
        <f t="shared" si="8"/>
        <v>-0.167944147734173</v>
      </c>
      <c r="M28" s="6">
        <f t="shared" si="9"/>
        <v>-0.11216340594150617</v>
      </c>
      <c r="N28" s="34">
        <f t="shared" si="10"/>
        <v>16.42308429782203</v>
      </c>
      <c r="O28" s="32">
        <f t="shared" si="11"/>
        <v>50.00340898794298</v>
      </c>
      <c r="P28">
        <f t="shared" si="14"/>
        <v>0.7649922795418259</v>
      </c>
      <c r="Q28" s="5">
        <f t="shared" si="15"/>
        <v>6.18092401294253</v>
      </c>
      <c r="R28" s="6">
        <f t="shared" si="16"/>
        <v>0.7841281661273947</v>
      </c>
      <c r="S28" s="7">
        <f t="shared" si="17"/>
        <v>7.882543033071377</v>
      </c>
      <c r="T28" s="6"/>
      <c r="U28" s="6"/>
      <c r="V28" s="6"/>
      <c r="W28" s="6"/>
      <c r="X28" s="6"/>
      <c r="AB28" s="6"/>
    </row>
    <row r="29" spans="1:28" ht="12.75">
      <c r="A29" s="5">
        <v>0.05</v>
      </c>
      <c r="B29" s="6">
        <f t="shared" si="0"/>
        <v>0.2934209228719696</v>
      </c>
      <c r="C29" s="36">
        <f t="shared" si="1"/>
        <v>373.15</v>
      </c>
      <c r="D29" s="31">
        <f t="shared" si="2"/>
        <v>70.02817083582146</v>
      </c>
      <c r="E29" s="32">
        <f t="shared" si="3"/>
        <v>101.26056298096645</v>
      </c>
      <c r="F29" s="32">
        <f t="shared" si="4"/>
        <v>52.098492736228884</v>
      </c>
      <c r="G29" s="5">
        <f t="shared" si="12"/>
        <v>1.4007857448241698</v>
      </c>
      <c r="H29" s="6">
        <f t="shared" si="5"/>
        <v>-0.00026527726955822125</v>
      </c>
      <c r="I29" s="6">
        <f t="shared" si="6"/>
        <v>4.058387571387481</v>
      </c>
      <c r="J29" s="7">
        <f t="shared" si="7"/>
        <v>0.9997347579133455</v>
      </c>
      <c r="K29" s="5">
        <f t="shared" si="13"/>
        <v>0.06978727383512819</v>
      </c>
      <c r="L29" s="6">
        <f t="shared" si="8"/>
        <v>-0.1985152433458726</v>
      </c>
      <c r="M29" s="6">
        <f t="shared" si="9"/>
        <v>-0.1287279695107444</v>
      </c>
      <c r="N29" s="34">
        <f t="shared" si="10"/>
        <v>20.547730513682676</v>
      </c>
      <c r="O29" s="32">
        <f t="shared" si="11"/>
        <v>49.480440322138776</v>
      </c>
      <c r="P29">
        <f t="shared" si="14"/>
        <v>0.7277755738486368</v>
      </c>
      <c r="Q29" s="5">
        <f t="shared" si="15"/>
        <v>5.868418457439391</v>
      </c>
      <c r="R29" s="6">
        <f t="shared" si="16"/>
        <v>0.7437674496084532</v>
      </c>
      <c r="S29" s="7">
        <f t="shared" si="17"/>
        <v>7.89012541558352</v>
      </c>
      <c r="T29" s="6"/>
      <c r="U29" s="6"/>
      <c r="V29" s="6"/>
      <c r="W29" s="6"/>
      <c r="X29" s="6"/>
      <c r="AB29" s="6"/>
    </row>
    <row r="30" spans="1:28" ht="12.75">
      <c r="A30" s="5">
        <v>0.06</v>
      </c>
      <c r="B30" s="6">
        <f t="shared" si="0"/>
        <v>0.33493311460539515</v>
      </c>
      <c r="C30" s="36">
        <f t="shared" si="1"/>
        <v>373.15</v>
      </c>
      <c r="D30" s="31">
        <f t="shared" si="2"/>
        <v>73.61624131361063</v>
      </c>
      <c r="E30" s="32">
        <f t="shared" si="3"/>
        <v>101.26056298096645</v>
      </c>
      <c r="F30" s="32">
        <f t="shared" si="4"/>
        <v>52.098492736228884</v>
      </c>
      <c r="G30" s="5">
        <f t="shared" si="12"/>
        <v>1.400754936903961</v>
      </c>
      <c r="H30" s="6">
        <f t="shared" si="5"/>
        <v>-0.0002626068466483841</v>
      </c>
      <c r="I30" s="6">
        <f t="shared" si="6"/>
        <v>4.058262542832949</v>
      </c>
      <c r="J30" s="7">
        <f t="shared" si="7"/>
        <v>0.9997374276315114</v>
      </c>
      <c r="K30" s="5">
        <f t="shared" si="13"/>
        <v>0.08379844577838817</v>
      </c>
      <c r="L30" s="6">
        <f t="shared" si="8"/>
        <v>-0.22696752250060445</v>
      </c>
      <c r="M30" s="6">
        <f t="shared" si="9"/>
        <v>-0.1431690767222163</v>
      </c>
      <c r="N30" s="34">
        <f t="shared" si="10"/>
        <v>24.656516988709974</v>
      </c>
      <c r="O30" s="32">
        <f t="shared" si="11"/>
        <v>48.959724324900655</v>
      </c>
      <c r="P30">
        <f t="shared" si="14"/>
        <v>0.6926776846124154</v>
      </c>
      <c r="Q30" s="5">
        <f t="shared" si="15"/>
        <v>5.582218576756586</v>
      </c>
      <c r="R30" s="6">
        <f t="shared" si="16"/>
        <v>0.7075179631857499</v>
      </c>
      <c r="S30" s="7">
        <f t="shared" si="17"/>
        <v>7.889861271679183</v>
      </c>
      <c r="T30" s="6"/>
      <c r="U30" s="6"/>
      <c r="V30" s="6"/>
      <c r="W30" s="6"/>
      <c r="X30" s="6"/>
      <c r="AB30" s="6"/>
    </row>
    <row r="31" spans="1:28" ht="12.75">
      <c r="A31" s="5">
        <v>0.07</v>
      </c>
      <c r="B31" s="6">
        <f t="shared" si="0"/>
        <v>0.37235215166344376</v>
      </c>
      <c r="C31" s="36">
        <f t="shared" si="1"/>
        <v>373.15</v>
      </c>
      <c r="D31" s="31">
        <f t="shared" si="2"/>
        <v>77.18046765776771</v>
      </c>
      <c r="E31" s="32">
        <f t="shared" si="3"/>
        <v>101.26056298096645</v>
      </c>
      <c r="F31" s="32">
        <f t="shared" si="4"/>
        <v>52.098492736228884</v>
      </c>
      <c r="G31" s="5">
        <f t="shared" si="12"/>
        <v>1.3997941978162085</v>
      </c>
      <c r="H31" s="6">
        <f t="shared" si="5"/>
        <v>-0.00019493074531982092</v>
      </c>
      <c r="I31" s="6">
        <f t="shared" si="6"/>
        <v>4.054365483707958</v>
      </c>
      <c r="J31" s="7">
        <f t="shared" si="7"/>
        <v>0.9998050882524435</v>
      </c>
      <c r="K31" s="5">
        <f t="shared" si="13"/>
        <v>0.09780430825398717</v>
      </c>
      <c r="L31" s="6">
        <f t="shared" si="8"/>
        <v>-0.2536389469216915</v>
      </c>
      <c r="M31" s="6">
        <f t="shared" si="9"/>
        <v>-0.1558346386677043</v>
      </c>
      <c r="N31" s="34">
        <f t="shared" si="10"/>
        <v>28.738313198760636</v>
      </c>
      <c r="O31" s="32">
        <f t="shared" si="11"/>
        <v>48.44215445900708</v>
      </c>
      <c r="P31">
        <f t="shared" si="14"/>
        <v>0.6593606501098391</v>
      </c>
      <c r="Q31" s="5">
        <f t="shared" si="15"/>
        <v>5.319316452334911</v>
      </c>
      <c r="R31" s="6">
        <f t="shared" si="16"/>
        <v>0.6748901595016733</v>
      </c>
      <c r="S31" s="7">
        <f t="shared" si="17"/>
        <v>7.881751389385493</v>
      </c>
      <c r="T31" s="6"/>
      <c r="U31" s="6"/>
      <c r="V31" s="6"/>
      <c r="W31" s="6"/>
      <c r="X31" s="6"/>
      <c r="AB31" s="6"/>
    </row>
    <row r="32" spans="1:28" ht="12.75">
      <c r="A32" s="5">
        <v>0.08</v>
      </c>
      <c r="B32" s="6">
        <f t="shared" si="0"/>
        <v>0.4061702511442886</v>
      </c>
      <c r="C32" s="36">
        <f t="shared" si="1"/>
        <v>373.15</v>
      </c>
      <c r="D32" s="31">
        <f t="shared" si="2"/>
        <v>80.71098421767506</v>
      </c>
      <c r="E32" s="32">
        <f t="shared" si="3"/>
        <v>101.26056298096645</v>
      </c>
      <c r="F32" s="32">
        <f t="shared" si="4"/>
        <v>52.098492736228884</v>
      </c>
      <c r="G32" s="5">
        <f t="shared" si="12"/>
        <v>1.3979234262978324</v>
      </c>
      <c r="H32" s="6">
        <f t="shared" si="5"/>
        <v>-4.235022865329159E-05</v>
      </c>
      <c r="I32" s="6">
        <f t="shared" si="6"/>
        <v>4.046787782519757</v>
      </c>
      <c r="J32" s="7">
        <f t="shared" si="7"/>
        <v>0.9999576506681049</v>
      </c>
      <c r="K32" s="5">
        <f t="shared" si="13"/>
        <v>0.11179491189346556</v>
      </c>
      <c r="L32" s="6">
        <f t="shared" si="8"/>
        <v>-0.2787693717685874</v>
      </c>
      <c r="M32" s="6">
        <f t="shared" si="9"/>
        <v>-0.16697445987512183</v>
      </c>
      <c r="N32" s="34">
        <f t="shared" si="10"/>
        <v>32.782400729795796</v>
      </c>
      <c r="O32" s="32">
        <f t="shared" si="11"/>
        <v>47.928583487879266</v>
      </c>
      <c r="P32">
        <f t="shared" si="14"/>
        <v>0.6275846151814538</v>
      </c>
      <c r="Q32" s="5">
        <f t="shared" si="15"/>
        <v>5.077128139303608</v>
      </c>
      <c r="R32" s="6">
        <f t="shared" si="16"/>
        <v>0.6454671183214253</v>
      </c>
      <c r="S32" s="7">
        <f t="shared" si="17"/>
        <v>7.865819954557831</v>
      </c>
      <c r="T32" s="6"/>
      <c r="U32" s="6"/>
      <c r="V32" s="6"/>
      <c r="W32" s="6"/>
      <c r="X32" s="6"/>
      <c r="AB32" s="6"/>
    </row>
    <row r="33" spans="1:28" ht="12.75">
      <c r="A33" s="5">
        <v>0.09</v>
      </c>
      <c r="B33" s="6">
        <f t="shared" si="0"/>
        <v>0.4368081051752757</v>
      </c>
      <c r="C33" s="36">
        <f t="shared" si="1"/>
        <v>373.15</v>
      </c>
      <c r="D33" s="31">
        <f t="shared" si="2"/>
        <v>84.19834265618353</v>
      </c>
      <c r="E33" s="32">
        <f t="shared" si="3"/>
        <v>101.26056298096645</v>
      </c>
      <c r="F33" s="32">
        <f t="shared" si="4"/>
        <v>52.098492736228884</v>
      </c>
      <c r="G33" s="5">
        <f t="shared" si="12"/>
        <v>1.3951625210857508</v>
      </c>
      <c r="H33" s="6">
        <f t="shared" si="5"/>
        <v>0.0002150334402704503</v>
      </c>
      <c r="I33" s="6">
        <f t="shared" si="6"/>
        <v>4.035630394371711</v>
      </c>
      <c r="J33" s="7">
        <f t="shared" si="7"/>
        <v>1.000215056561618</v>
      </c>
      <c r="K33" s="5">
        <f t="shared" si="13"/>
        <v>0.12576030732836369</v>
      </c>
      <c r="L33" s="6">
        <f t="shared" si="8"/>
        <v>-0.30253782309749805</v>
      </c>
      <c r="M33" s="6">
        <f t="shared" si="9"/>
        <v>-0.17677751576913436</v>
      </c>
      <c r="N33" s="34">
        <f t="shared" si="10"/>
        <v>36.778518514546114</v>
      </c>
      <c r="O33" s="32">
        <f t="shared" si="11"/>
        <v>47.41982414163741</v>
      </c>
      <c r="P33">
        <f t="shared" si="14"/>
        <v>0.5971705537710537</v>
      </c>
      <c r="Q33" s="5">
        <f t="shared" si="15"/>
        <v>4.853423390836396</v>
      </c>
      <c r="R33" s="6">
        <f t="shared" si="16"/>
        <v>0.6188921921150816</v>
      </c>
      <c r="S33" s="7">
        <f t="shared" si="17"/>
        <v>7.842114430705103</v>
      </c>
      <c r="T33" s="6"/>
      <c r="U33" s="6"/>
      <c r="V33" s="6"/>
      <c r="W33" s="6"/>
      <c r="X33" s="6"/>
      <c r="AB33" s="6"/>
    </row>
    <row r="34" spans="1:28" ht="12.75">
      <c r="A34" s="5">
        <v>0.1</v>
      </c>
      <c r="B34" s="6">
        <f t="shared" si="0"/>
        <v>0.4646268656273421</v>
      </c>
      <c r="C34" s="36">
        <f t="shared" si="1"/>
        <v>373.15</v>
      </c>
      <c r="D34" s="31">
        <f t="shared" si="2"/>
        <v>87.63355295772223</v>
      </c>
      <c r="E34" s="32">
        <f t="shared" si="3"/>
        <v>101.26056298096645</v>
      </c>
      <c r="F34" s="32">
        <f t="shared" si="4"/>
        <v>52.098492736228884</v>
      </c>
      <c r="G34" s="5">
        <f t="shared" si="12"/>
        <v>1.3915313809168837</v>
      </c>
      <c r="H34" s="6">
        <f t="shared" si="5"/>
        <v>0.0005971189983706455</v>
      </c>
      <c r="I34" s="6">
        <f t="shared" si="6"/>
        <v>4.0210030278211635</v>
      </c>
      <c r="J34" s="7">
        <f t="shared" si="7"/>
        <v>1.000597297309409</v>
      </c>
      <c r="K34" s="5">
        <f t="shared" si="13"/>
        <v>0.13969054519022195</v>
      </c>
      <c r="L34" s="6">
        <f t="shared" si="8"/>
        <v>-0.3250829733914482</v>
      </c>
      <c r="M34" s="6">
        <f t="shared" si="9"/>
        <v>-0.18539242820122626</v>
      </c>
      <c r="N34" s="34">
        <f t="shared" si="10"/>
        <v>40.71690303453418</v>
      </c>
      <c r="O34" s="32">
        <f t="shared" si="11"/>
        <v>46.916649923188054</v>
      </c>
      <c r="P34">
        <f t="shared" si="14"/>
        <v>0.5679797933956143</v>
      </c>
      <c r="Q34" s="5">
        <f t="shared" si="15"/>
        <v>4.646268656273421</v>
      </c>
      <c r="R34" s="6">
        <f t="shared" si="16"/>
        <v>0.594859038191842</v>
      </c>
      <c r="S34" s="7">
        <f t="shared" si="17"/>
        <v>7.810705323392932</v>
      </c>
      <c r="T34" s="6"/>
      <c r="U34" s="6"/>
      <c r="V34" s="6"/>
      <c r="W34" s="6"/>
      <c r="X34" s="6"/>
      <c r="AB34" s="6"/>
    </row>
    <row r="35" spans="1:28" ht="12.75">
      <c r="A35" s="5">
        <v>0.11</v>
      </c>
      <c r="B35" s="6">
        <f t="shared" si="0"/>
        <v>0.48993786131392736</v>
      </c>
      <c r="C35" s="36">
        <f t="shared" si="1"/>
        <v>373.15</v>
      </c>
      <c r="D35" s="31">
        <f t="shared" si="2"/>
        <v>91.00811944305354</v>
      </c>
      <c r="E35" s="32">
        <f t="shared" si="3"/>
        <v>101.26056298096645</v>
      </c>
      <c r="F35" s="32">
        <f t="shared" si="4"/>
        <v>52.098492736228884</v>
      </c>
      <c r="G35" s="5">
        <f t="shared" si="12"/>
        <v>1.3870499045281501</v>
      </c>
      <c r="H35" s="6">
        <f t="shared" si="5"/>
        <v>0.0011238051825665362</v>
      </c>
      <c r="I35" s="6">
        <f t="shared" si="6"/>
        <v>4.0030233156123085</v>
      </c>
      <c r="J35" s="7">
        <f t="shared" si="7"/>
        <v>1.0011244368882266</v>
      </c>
      <c r="K35" s="5">
        <f t="shared" si="13"/>
        <v>0.15357567611058073</v>
      </c>
      <c r="L35" s="6">
        <f t="shared" si="8"/>
        <v>-0.3465153369186661</v>
      </c>
      <c r="M35" s="6">
        <f t="shared" si="9"/>
        <v>-0.19293966080808536</v>
      </c>
      <c r="N35" s="34">
        <f t="shared" si="10"/>
        <v>44.588323402132104</v>
      </c>
      <c r="O35" s="32">
        <f t="shared" si="11"/>
        <v>46.41979604092143</v>
      </c>
      <c r="P35">
        <f t="shared" si="14"/>
        <v>0.5399018197869068</v>
      </c>
      <c r="Q35" s="5">
        <f t="shared" si="15"/>
        <v>4.45398055739934</v>
      </c>
      <c r="R35" s="6">
        <f t="shared" si="16"/>
        <v>0.5731035266135648</v>
      </c>
      <c r="S35" s="7">
        <f t="shared" si="17"/>
        <v>7.771685830861398</v>
      </c>
      <c r="T35" s="6"/>
      <c r="U35" s="6"/>
      <c r="V35" s="6"/>
      <c r="W35" s="6"/>
      <c r="X35" s="6"/>
      <c r="AB35" s="6"/>
    </row>
    <row r="36" spans="1:28" ht="12.75">
      <c r="A36" s="5">
        <v>0.12</v>
      </c>
      <c r="B36" s="6">
        <f t="shared" si="0"/>
        <v>0.513010523200049</v>
      </c>
      <c r="C36" s="36">
        <f t="shared" si="1"/>
        <v>373.15</v>
      </c>
      <c r="D36" s="31">
        <f t="shared" si="2"/>
        <v>94.31407174718575</v>
      </c>
      <c r="E36" s="32">
        <f t="shared" si="3"/>
        <v>101.26056298096645</v>
      </c>
      <c r="F36" s="32">
        <f t="shared" si="4"/>
        <v>52.098492736228884</v>
      </c>
      <c r="G36" s="5">
        <f t="shared" si="12"/>
        <v>1.3817379906564693</v>
      </c>
      <c r="H36" s="6">
        <f t="shared" si="5"/>
        <v>0.0018149907297773649</v>
      </c>
      <c r="I36" s="6">
        <f t="shared" si="6"/>
        <v>3.9818159761799605</v>
      </c>
      <c r="J36" s="7">
        <f t="shared" si="7"/>
        <v>1.0018166388223921</v>
      </c>
      <c r="K36" s="5">
        <f t="shared" si="13"/>
        <v>0.1674057507209804</v>
      </c>
      <c r="L36" s="6">
        <f t="shared" si="8"/>
        <v>-0.3669249912727096</v>
      </c>
      <c r="M36" s="6">
        <f t="shared" si="9"/>
        <v>-0.1995192405517292</v>
      </c>
      <c r="N36" s="34">
        <f t="shared" si="10"/>
        <v>48.38411129215072</v>
      </c>
      <c r="O36" s="32">
        <f t="shared" si="11"/>
        <v>45.92996045503504</v>
      </c>
      <c r="P36">
        <f t="shared" si="14"/>
        <v>0.5128465553513739</v>
      </c>
      <c r="Q36" s="5">
        <f t="shared" si="15"/>
        <v>4.2750876933337425</v>
      </c>
      <c r="R36" s="6">
        <f t="shared" si="16"/>
        <v>0.553397132727217</v>
      </c>
      <c r="S36" s="7">
        <f t="shared" si="17"/>
        <v>7.725171383280436</v>
      </c>
      <c r="T36" s="6"/>
      <c r="U36" s="6"/>
      <c r="V36" s="6"/>
      <c r="W36" s="6"/>
      <c r="X36" s="6"/>
      <c r="AB36" s="6"/>
    </row>
    <row r="37" spans="1:28" ht="12.75">
      <c r="A37" s="5">
        <v>0.13</v>
      </c>
      <c r="B37" s="6">
        <f t="shared" si="0"/>
        <v>0.5340788841362214</v>
      </c>
      <c r="C37" s="36">
        <f t="shared" si="1"/>
        <v>373.15</v>
      </c>
      <c r="D37" s="31">
        <f t="shared" si="2"/>
        <v>97.54399076918413</v>
      </c>
      <c r="E37" s="32">
        <f t="shared" si="3"/>
        <v>101.26056298096645</v>
      </c>
      <c r="F37" s="32">
        <f t="shared" si="4"/>
        <v>52.098492736228884</v>
      </c>
      <c r="G37" s="5">
        <f t="shared" si="12"/>
        <v>1.3756155380387607</v>
      </c>
      <c r="H37" s="6">
        <f t="shared" si="5"/>
        <v>0.0026905743769223742</v>
      </c>
      <c r="I37" s="6">
        <f t="shared" si="6"/>
        <v>3.9575119725072385</v>
      </c>
      <c r="J37" s="7">
        <f t="shared" si="7"/>
        <v>1.0026941972206094</v>
      </c>
      <c r="K37" s="5">
        <f t="shared" si="13"/>
        <v>0.18117081965296136</v>
      </c>
      <c r="L37" s="6">
        <f t="shared" si="8"/>
        <v>-0.3863867062886038</v>
      </c>
      <c r="M37" s="6">
        <f t="shared" si="9"/>
        <v>-0.2052158866356424</v>
      </c>
      <c r="N37" s="34">
        <f t="shared" si="10"/>
        <v>52.096185744199744</v>
      </c>
      <c r="O37" s="32">
        <f t="shared" si="11"/>
        <v>45.44780502498439</v>
      </c>
      <c r="P37">
        <f t="shared" si="14"/>
        <v>0.4867392302539903</v>
      </c>
      <c r="Q37" s="5">
        <f t="shared" si="15"/>
        <v>4.108299108740164</v>
      </c>
      <c r="R37" s="6">
        <f t="shared" si="16"/>
        <v>0.5355415124871018</v>
      </c>
      <c r="S37" s="7">
        <f t="shared" si="17"/>
        <v>7.67129907383064</v>
      </c>
      <c r="T37" s="6"/>
      <c r="U37" s="6"/>
      <c r="V37" s="6"/>
      <c r="W37" s="6"/>
      <c r="X37" s="6"/>
      <c r="AB37" s="6"/>
    </row>
    <row r="38" spans="1:28" ht="12.75">
      <c r="A38" s="5">
        <v>0.14</v>
      </c>
      <c r="B38" s="6">
        <f t="shared" si="0"/>
        <v>0.5533469376387915</v>
      </c>
      <c r="C38" s="36">
        <f t="shared" si="1"/>
        <v>373.15</v>
      </c>
      <c r="D38" s="31">
        <f t="shared" si="2"/>
        <v>100.69102965136855</v>
      </c>
      <c r="E38" s="32">
        <f t="shared" si="3"/>
        <v>101.26056298096645</v>
      </c>
      <c r="F38" s="32">
        <f t="shared" si="4"/>
        <v>52.098492736228884</v>
      </c>
      <c r="G38" s="5">
        <f t="shared" si="12"/>
        <v>1.3687024454119434</v>
      </c>
      <c r="H38" s="6">
        <f t="shared" si="5"/>
        <v>0.0037704548609208068</v>
      </c>
      <c r="I38" s="6">
        <f t="shared" si="6"/>
        <v>3.930247674560025</v>
      </c>
      <c r="J38" s="7">
        <f t="shared" si="7"/>
        <v>1.003777571967949</v>
      </c>
      <c r="K38" s="5">
        <f t="shared" si="13"/>
        <v>0.194860933538064</v>
      </c>
      <c r="L38" s="6">
        <f t="shared" si="8"/>
        <v>-0.40496348506393853</v>
      </c>
      <c r="M38" s="6">
        <f t="shared" si="9"/>
        <v>-0.21010255152587454</v>
      </c>
      <c r="N38" s="34">
        <f t="shared" si="10"/>
        <v>55.71707290528154</v>
      </c>
      <c r="O38" s="32">
        <f t="shared" si="11"/>
        <v>44.97395674608702</v>
      </c>
      <c r="P38">
        <f t="shared" si="14"/>
        <v>0.4615168413971661</v>
      </c>
      <c r="Q38" s="5">
        <f t="shared" si="15"/>
        <v>3.9524781259913677</v>
      </c>
      <c r="R38" s="6">
        <f t="shared" si="16"/>
        <v>0.5193640260014052</v>
      </c>
      <c r="S38" s="7">
        <f t="shared" si="17"/>
        <v>7.610226985533792</v>
      </c>
      <c r="T38" s="6"/>
      <c r="U38" s="6"/>
      <c r="V38" s="6"/>
      <c r="W38" s="6"/>
      <c r="X38" s="6"/>
      <c r="AB38" s="6"/>
    </row>
    <row r="39" spans="1:28" ht="12.75">
      <c r="A39" s="5">
        <v>0.15</v>
      </c>
      <c r="B39" s="6">
        <f t="shared" si="0"/>
        <v>0.5709930780883019</v>
      </c>
      <c r="C39" s="36">
        <f t="shared" si="1"/>
        <v>373.15</v>
      </c>
      <c r="D39" s="31">
        <f t="shared" si="2"/>
        <v>103.74892989027336</v>
      </c>
      <c r="E39" s="32">
        <f t="shared" si="3"/>
        <v>101.26056298096645</v>
      </c>
      <c r="F39" s="32">
        <f t="shared" si="4"/>
        <v>52.098492736228884</v>
      </c>
      <c r="G39" s="5">
        <f t="shared" si="12"/>
        <v>1.3610186115129366</v>
      </c>
      <c r="H39" s="6">
        <f t="shared" si="5"/>
        <v>0.005074530918691904</v>
      </c>
      <c r="I39" s="6">
        <f t="shared" si="6"/>
        <v>3.900164031121027</v>
      </c>
      <c r="J39" s="7">
        <f t="shared" si="7"/>
        <v>1.0050874281572977</v>
      </c>
      <c r="K39" s="5">
        <f t="shared" si="13"/>
        <v>0.2084661430078286</v>
      </c>
      <c r="L39" s="6">
        <f t="shared" si="8"/>
        <v>-0.42270908780599087</v>
      </c>
      <c r="M39" s="6">
        <f t="shared" si="9"/>
        <v>-0.21424294479816228</v>
      </c>
      <c r="N39" s="34">
        <f t="shared" si="10"/>
        <v>59.23992082641461</v>
      </c>
      <c r="O39" s="32">
        <f t="shared" si="11"/>
        <v>44.50900906385875</v>
      </c>
      <c r="P39">
        <f t="shared" si="14"/>
        <v>0.43712562857362447</v>
      </c>
      <c r="Q39" s="5">
        <f t="shared" si="15"/>
        <v>3.8066205205886794</v>
      </c>
      <c r="R39" s="6">
        <f t="shared" si="16"/>
        <v>0.5047140257784684</v>
      </c>
      <c r="S39" s="7">
        <f t="shared" si="17"/>
        <v>7.542133418458834</v>
      </c>
      <c r="T39" s="6"/>
      <c r="U39" s="6"/>
      <c r="V39" s="6"/>
      <c r="W39" s="6"/>
      <c r="X39" s="6"/>
      <c r="AB39" s="6"/>
    </row>
    <row r="40" spans="1:28" ht="12.75">
      <c r="A40" s="5">
        <v>0.16</v>
      </c>
      <c r="B40" s="6">
        <f t="shared" si="0"/>
        <v>0.587173797262371</v>
      </c>
      <c r="C40" s="36">
        <f t="shared" si="1"/>
        <v>373.15</v>
      </c>
      <c r="D40" s="31">
        <f t="shared" si="2"/>
        <v>106.71203272248263</v>
      </c>
      <c r="E40" s="32">
        <f t="shared" si="3"/>
        <v>101.26056298096645</v>
      </c>
      <c r="F40" s="32">
        <f t="shared" si="4"/>
        <v>52.098492736228884</v>
      </c>
      <c r="G40" s="5">
        <f t="shared" si="12"/>
        <v>1.3525839350786595</v>
      </c>
      <c r="H40" s="6">
        <f t="shared" si="5"/>
        <v>0.006622701287154909</v>
      </c>
      <c r="I40" s="6">
        <f t="shared" si="6"/>
        <v>3.8674057564137896</v>
      </c>
      <c r="J40" s="7">
        <f t="shared" si="7"/>
        <v>1.006644679865722</v>
      </c>
      <c r="K40" s="5">
        <f t="shared" si="13"/>
        <v>0.22197649869379565</v>
      </c>
      <c r="L40" s="6">
        <f t="shared" si="8"/>
        <v>-0.439669879401343</v>
      </c>
      <c r="M40" s="6">
        <f t="shared" si="9"/>
        <v>-0.21769338070754735</v>
      </c>
      <c r="N40" s="34">
        <f t="shared" si="10"/>
        <v>62.65850946724652</v>
      </c>
      <c r="O40" s="32">
        <f t="shared" si="11"/>
        <v>44.05352325523612</v>
      </c>
      <c r="P40">
        <f t="shared" si="14"/>
        <v>0.4135192268967828</v>
      </c>
      <c r="Q40" s="5">
        <f t="shared" si="15"/>
        <v>3.669836232889818</v>
      </c>
      <c r="R40" s="6">
        <f t="shared" si="16"/>
        <v>0.4914597651638441</v>
      </c>
      <c r="S40" s="7">
        <f t="shared" si="17"/>
        <v>7.467216022590087</v>
      </c>
      <c r="T40" s="6"/>
      <c r="U40" s="6"/>
      <c r="V40" s="6"/>
      <c r="W40" s="6"/>
      <c r="X40" s="6"/>
      <c r="AB40" s="6"/>
    </row>
    <row r="41" spans="1:28" ht="12.75">
      <c r="A41" s="5">
        <v>0.17</v>
      </c>
      <c r="B41" s="6">
        <f t="shared" si="0"/>
        <v>0.6020267756324039</v>
      </c>
      <c r="C41" s="36">
        <f t="shared" si="1"/>
        <v>373.15</v>
      </c>
      <c r="D41" s="31">
        <f t="shared" si="2"/>
        <v>109.57528596483105</v>
      </c>
      <c r="E41" s="32">
        <f t="shared" si="3"/>
        <v>101.26056298096645</v>
      </c>
      <c r="F41" s="32">
        <f t="shared" si="4"/>
        <v>52.098492736228884</v>
      </c>
      <c r="G41" s="5">
        <f t="shared" si="12"/>
        <v>1.3434183148460315</v>
      </c>
      <c r="H41" s="6">
        <f t="shared" si="5"/>
        <v>0.008434864703229066</v>
      </c>
      <c r="I41" s="6">
        <f t="shared" si="6"/>
        <v>3.8321205364494944</v>
      </c>
      <c r="J41" s="7">
        <f t="shared" si="7"/>
        <v>1.0084705384049173</v>
      </c>
      <c r="K41" s="5">
        <f t="shared" si="13"/>
        <v>0.2353820512275055</v>
      </c>
      <c r="L41" s="6">
        <f t="shared" si="8"/>
        <v>-0.4558862130273584</v>
      </c>
      <c r="M41" s="6">
        <f t="shared" si="9"/>
        <v>-0.22050416179985288</v>
      </c>
      <c r="N41" s="34">
        <f t="shared" si="10"/>
        <v>65.96725609840584</v>
      </c>
      <c r="O41" s="32">
        <f t="shared" si="11"/>
        <v>43.60802986642521</v>
      </c>
      <c r="P41">
        <f t="shared" si="14"/>
        <v>0.39065728318927795</v>
      </c>
      <c r="Q41" s="5">
        <f t="shared" si="15"/>
        <v>3.541333974308258</v>
      </c>
      <c r="R41" s="6">
        <f t="shared" si="16"/>
        <v>0.47948581249107963</v>
      </c>
      <c r="S41" s="7">
        <f t="shared" si="17"/>
        <v>7.385690842258531</v>
      </c>
      <c r="T41" s="6"/>
      <c r="U41" s="6"/>
      <c r="V41" s="6"/>
      <c r="W41" s="6"/>
      <c r="X41" s="6"/>
      <c r="AB41" s="6"/>
    </row>
    <row r="42" spans="1:28" ht="12.75">
      <c r="A42" s="5">
        <v>0.18</v>
      </c>
      <c r="B42" s="6">
        <f t="shared" si="0"/>
        <v>0.6156734786137579</v>
      </c>
      <c r="C42" s="36">
        <f t="shared" si="1"/>
        <v>373.15</v>
      </c>
      <c r="D42" s="31">
        <f t="shared" si="2"/>
        <v>112.33424652034407</v>
      </c>
      <c r="E42" s="32">
        <f t="shared" si="3"/>
        <v>101.26056298096645</v>
      </c>
      <c r="F42" s="32">
        <f t="shared" si="4"/>
        <v>52.098492736228884</v>
      </c>
      <c r="G42" s="5">
        <f t="shared" si="12"/>
        <v>1.333541649551972</v>
      </c>
      <c r="H42" s="6">
        <f t="shared" si="5"/>
        <v>0.010530919903833598</v>
      </c>
      <c r="I42" s="6">
        <f t="shared" si="6"/>
        <v>3.7944582595538217</v>
      </c>
      <c r="J42" s="7">
        <f t="shared" si="7"/>
        <v>1.0105865652013621</v>
      </c>
      <c r="K42" s="5">
        <f t="shared" si="13"/>
        <v>0.2486728512404985</v>
      </c>
      <c r="L42" s="6">
        <f t="shared" si="8"/>
        <v>-0.4713934868100941</v>
      </c>
      <c r="M42" s="6">
        <f t="shared" si="9"/>
        <v>-0.22272063556959557</v>
      </c>
      <c r="N42" s="34">
        <f t="shared" si="10"/>
        <v>69.16121632263565</v>
      </c>
      <c r="O42" s="32">
        <f t="shared" si="11"/>
        <v>43.17303019770841</v>
      </c>
      <c r="P42">
        <f t="shared" si="14"/>
        <v>0.3685043993250529</v>
      </c>
      <c r="Q42" s="5">
        <f t="shared" si="15"/>
        <v>3.420408214520877</v>
      </c>
      <c r="R42" s="6">
        <f t="shared" si="16"/>
        <v>0.4686908797393196</v>
      </c>
      <c r="S42" s="7">
        <f t="shared" si="17"/>
        <v>7.297791278599806</v>
      </c>
      <c r="T42" s="6"/>
      <c r="U42" s="6"/>
      <c r="V42" s="6"/>
      <c r="W42" s="6"/>
      <c r="X42" s="6"/>
      <c r="AB42" s="6"/>
    </row>
    <row r="43" spans="1:28" ht="12.75">
      <c r="A43" s="5">
        <v>0.19</v>
      </c>
      <c r="B43" s="6">
        <f t="shared" si="0"/>
        <v>0.628221345965117</v>
      </c>
      <c r="C43" s="36">
        <f t="shared" si="1"/>
        <v>373.15</v>
      </c>
      <c r="D43" s="31">
        <f t="shared" si="2"/>
        <v>114.98507878862168</v>
      </c>
      <c r="E43" s="32">
        <f t="shared" si="3"/>
        <v>101.26056298096645</v>
      </c>
      <c r="F43" s="32">
        <f t="shared" si="4"/>
        <v>52.098492736228884</v>
      </c>
      <c r="G43" s="5">
        <f t="shared" si="12"/>
        <v>1.3229738379334</v>
      </c>
      <c r="H43" s="6">
        <f t="shared" si="5"/>
        <v>0.012930765625887781</v>
      </c>
      <c r="I43" s="6">
        <f t="shared" si="6"/>
        <v>3.7545702750443644</v>
      </c>
      <c r="J43" s="7">
        <f t="shared" si="7"/>
        <v>1.0130147294910987</v>
      </c>
      <c r="K43" s="5">
        <f t="shared" si="13"/>
        <v>0.26183894936431507</v>
      </c>
      <c r="L43" s="6">
        <f t="shared" si="8"/>
        <v>-0.4862229646617922</v>
      </c>
      <c r="M43" s="6">
        <f t="shared" si="9"/>
        <v>-0.22438401529747715</v>
      </c>
      <c r="N43" s="34">
        <f t="shared" si="10"/>
        <v>72.23608096249293</v>
      </c>
      <c r="O43" s="32">
        <f t="shared" si="11"/>
        <v>42.74899782612875</v>
      </c>
      <c r="P43">
        <f t="shared" si="14"/>
        <v>0.3470293113918654</v>
      </c>
      <c r="Q43" s="5">
        <f t="shared" si="15"/>
        <v>3.3064281366585107</v>
      </c>
      <c r="R43" s="6">
        <f t="shared" si="16"/>
        <v>0.458985992635658</v>
      </c>
      <c r="S43" s="7">
        <f t="shared" si="17"/>
        <v>7.203766977009134</v>
      </c>
      <c r="T43" s="6"/>
      <c r="U43" s="6"/>
      <c r="V43" s="6"/>
      <c r="W43" s="6"/>
      <c r="X43" s="6"/>
      <c r="AB43" s="6"/>
    </row>
    <row r="44" spans="1:28" ht="12.75">
      <c r="A44" s="5">
        <v>0.2</v>
      </c>
      <c r="B44" s="6">
        <f t="shared" si="0"/>
        <v>0.6397656453009034</v>
      </c>
      <c r="C44" s="36">
        <f t="shared" si="1"/>
        <v>373.15</v>
      </c>
      <c r="D44" s="31">
        <f t="shared" si="2"/>
        <v>117.52454924215536</v>
      </c>
      <c r="E44" s="32">
        <f t="shared" si="3"/>
        <v>101.26056298096645</v>
      </c>
      <c r="F44" s="32">
        <f t="shared" si="4"/>
        <v>52.098492736228884</v>
      </c>
      <c r="G44" s="5">
        <f t="shared" si="12"/>
        <v>1.3117347787272344</v>
      </c>
      <c r="H44" s="6">
        <f t="shared" si="5"/>
        <v>0.01565430060631084</v>
      </c>
      <c r="I44" s="6">
        <f t="shared" si="6"/>
        <v>3.7126086835374466</v>
      </c>
      <c r="J44" s="7">
        <f t="shared" si="7"/>
        <v>1.0157774710464331</v>
      </c>
      <c r="K44" s="5">
        <f t="shared" si="13"/>
        <v>0.2748703962304956</v>
      </c>
      <c r="L44" s="6">
        <f t="shared" si="8"/>
        <v>-0.5004024235381879</v>
      </c>
      <c r="M44" s="6">
        <f t="shared" si="9"/>
        <v>-0.22553202730769228</v>
      </c>
      <c r="N44" s="34">
        <f t="shared" si="10"/>
        <v>75.18816908460532</v>
      </c>
      <c r="O44" s="32">
        <f t="shared" si="11"/>
        <v>42.33638015755004</v>
      </c>
      <c r="P44">
        <f t="shared" si="14"/>
        <v>0.3262042424339805</v>
      </c>
      <c r="Q44" s="5">
        <f t="shared" si="15"/>
        <v>3.1988282265045167</v>
      </c>
      <c r="R44" s="6">
        <f t="shared" si="16"/>
        <v>0.4502929433738707</v>
      </c>
      <c r="S44" s="7">
        <f t="shared" si="17"/>
        <v>7.1038826470096</v>
      </c>
      <c r="T44" s="6"/>
      <c r="U44" s="6"/>
      <c r="V44" s="6"/>
      <c r="W44" s="6"/>
      <c r="X44" s="6"/>
      <c r="AB44" s="6"/>
    </row>
    <row r="45" spans="1:28" ht="12.75">
      <c r="A45" s="5">
        <v>0.21</v>
      </c>
      <c r="B45" s="6">
        <f t="shared" si="0"/>
        <v>0.6503910471025987</v>
      </c>
      <c r="C45" s="36">
        <f t="shared" si="1"/>
        <v>373.15</v>
      </c>
      <c r="D45" s="31">
        <f t="shared" si="2"/>
        <v>119.95001744837747</v>
      </c>
      <c r="E45" s="32">
        <f t="shared" si="3"/>
        <v>101.26056298096645</v>
      </c>
      <c r="F45" s="32">
        <f t="shared" si="4"/>
        <v>52.098492736228884</v>
      </c>
      <c r="G45" s="5">
        <f t="shared" si="12"/>
        <v>1.299844370670395</v>
      </c>
      <c r="H45" s="6">
        <f t="shared" si="5"/>
        <v>0.018721423582022015</v>
      </c>
      <c r="I45" s="6">
        <f t="shared" si="6"/>
        <v>3.6687256618725144</v>
      </c>
      <c r="J45" s="7">
        <f t="shared" si="7"/>
        <v>1.0188977681874998</v>
      </c>
      <c r="K45" s="5">
        <f t="shared" si="13"/>
        <v>0.2877572424705803</v>
      </c>
      <c r="L45" s="6">
        <f t="shared" si="8"/>
        <v>-0.5139566706172255</v>
      </c>
      <c r="M45" s="6">
        <f t="shared" si="9"/>
        <v>-0.22619942814664518</v>
      </c>
      <c r="N45" s="34">
        <f t="shared" si="10"/>
        <v>78.0144174482252</v>
      </c>
      <c r="O45" s="32">
        <f t="shared" si="11"/>
        <v>41.93560000015226</v>
      </c>
      <c r="P45">
        <f t="shared" si="14"/>
        <v>0.3060043852734532</v>
      </c>
      <c r="Q45" s="5">
        <f t="shared" si="15"/>
        <v>3.0971002242980887</v>
      </c>
      <c r="R45" s="6">
        <f t="shared" si="16"/>
        <v>0.4425429783511409</v>
      </c>
      <c r="S45" s="7">
        <f t="shared" si="17"/>
        <v>6.998416822333261</v>
      </c>
      <c r="T45" s="6"/>
      <c r="U45" s="6"/>
      <c r="V45" s="6"/>
      <c r="W45" s="6"/>
      <c r="X45" s="6"/>
      <c r="AB45" s="6"/>
    </row>
    <row r="46" spans="1:28" ht="12.75">
      <c r="A46" s="5">
        <v>0.22</v>
      </c>
      <c r="B46" s="6">
        <f t="shared" si="0"/>
        <v>0.6601729678578938</v>
      </c>
      <c r="C46" s="36">
        <f t="shared" si="1"/>
        <v>373.15</v>
      </c>
      <c r="D46" s="31">
        <f t="shared" si="2"/>
        <v>122.2594238312026</v>
      </c>
      <c r="E46" s="32">
        <f t="shared" si="3"/>
        <v>101.26056298096645</v>
      </c>
      <c r="F46" s="32">
        <f t="shared" si="4"/>
        <v>52.098492736228884</v>
      </c>
      <c r="G46" s="5">
        <f t="shared" si="12"/>
        <v>1.2873225124998007</v>
      </c>
      <c r="H46" s="6">
        <f t="shared" si="5"/>
        <v>0.022152033289940556</v>
      </c>
      <c r="I46" s="6">
        <f t="shared" si="6"/>
        <v>3.6230728251581072</v>
      </c>
      <c r="J46" s="7">
        <f t="shared" si="7"/>
        <v>1.0223992113708447</v>
      </c>
      <c r="K46" s="5">
        <f t="shared" si="13"/>
        <v>0.3004895387161098</v>
      </c>
      <c r="L46" s="6">
        <f t="shared" si="8"/>
        <v>-0.5269079614313803</v>
      </c>
      <c r="M46" s="6">
        <f t="shared" si="9"/>
        <v>-0.22641842271527052</v>
      </c>
      <c r="N46" s="34">
        <f t="shared" si="10"/>
        <v>80.71236667924113</v>
      </c>
      <c r="O46" s="32">
        <f t="shared" si="11"/>
        <v>41.54705715196147</v>
      </c>
      <c r="P46">
        <f t="shared" si="14"/>
        <v>0.28640748437780894</v>
      </c>
      <c r="Q46" s="5">
        <f t="shared" si="15"/>
        <v>3.000786217535881</v>
      </c>
      <c r="R46" s="6">
        <f t="shared" si="16"/>
        <v>0.4356756822334695</v>
      </c>
      <c r="S46" s="7">
        <f t="shared" si="17"/>
        <v>6.887660569331071</v>
      </c>
      <c r="T46" s="6"/>
      <c r="U46" s="6"/>
      <c r="V46" s="6"/>
      <c r="W46" s="6"/>
      <c r="X46" s="6"/>
      <c r="AB46" s="6"/>
    </row>
    <row r="47" spans="1:28" ht="12.75">
      <c r="A47" s="5">
        <v>0.23</v>
      </c>
      <c r="B47" s="6">
        <f t="shared" si="0"/>
        <v>0.6691787193903382</v>
      </c>
      <c r="C47" s="36">
        <f t="shared" si="1"/>
        <v>373.15</v>
      </c>
      <c r="D47" s="31">
        <f t="shared" si="2"/>
        <v>124.45127447560134</v>
      </c>
      <c r="E47" s="32">
        <f t="shared" si="3"/>
        <v>101.26056298096645</v>
      </c>
      <c r="F47" s="32">
        <f t="shared" si="4"/>
        <v>52.098492736228884</v>
      </c>
      <c r="G47" s="5">
        <f t="shared" si="12"/>
        <v>1.274189102952371</v>
      </c>
      <c r="H47" s="6">
        <f t="shared" si="5"/>
        <v>0.025966028466985702</v>
      </c>
      <c r="I47" s="6">
        <f t="shared" si="6"/>
        <v>3.575800627970567</v>
      </c>
      <c r="J47" s="7">
        <f t="shared" si="7"/>
        <v>1.0263060826902526</v>
      </c>
      <c r="K47" s="5">
        <f t="shared" si="13"/>
        <v>0.31305733559862436</v>
      </c>
      <c r="L47" s="6">
        <f t="shared" si="8"/>
        <v>-0.5392763414970504</v>
      </c>
      <c r="M47" s="6">
        <f t="shared" si="9"/>
        <v>-0.22621900589842603</v>
      </c>
      <c r="N47" s="34">
        <f t="shared" si="10"/>
        <v>83.28014448007839</v>
      </c>
      <c r="O47" s="32">
        <f t="shared" si="11"/>
        <v>41.171129995522946</v>
      </c>
      <c r="P47">
        <f t="shared" si="14"/>
        <v>0.2673934942306495</v>
      </c>
      <c r="Q47" s="5">
        <f t="shared" si="15"/>
        <v>2.9094726930014705</v>
      </c>
      <c r="R47" s="6">
        <f t="shared" si="16"/>
        <v>0.4296380267657945</v>
      </c>
      <c r="S47" s="7">
        <f t="shared" si="17"/>
        <v>6.771916152076293</v>
      </c>
      <c r="T47" s="6"/>
      <c r="U47" s="6"/>
      <c r="V47" s="6"/>
      <c r="W47" s="6"/>
      <c r="X47" s="6"/>
      <c r="AB47" s="6"/>
    </row>
    <row r="48" spans="1:28" ht="12.75">
      <c r="A48" s="5">
        <v>0.24</v>
      </c>
      <c r="B48" s="6">
        <f t="shared" si="0"/>
        <v>0.6774684955866572</v>
      </c>
      <c r="C48" s="36">
        <f t="shared" si="1"/>
        <v>373.15</v>
      </c>
      <c r="D48" s="31">
        <f t="shared" si="2"/>
        <v>126.52462328456573</v>
      </c>
      <c r="E48" s="32">
        <f t="shared" si="3"/>
        <v>101.26056298096645</v>
      </c>
      <c r="F48" s="32">
        <f t="shared" si="4"/>
        <v>52.098492736228884</v>
      </c>
      <c r="G48" s="5">
        <f t="shared" si="12"/>
        <v>1.260464040765025</v>
      </c>
      <c r="H48" s="6">
        <f t="shared" si="5"/>
        <v>0.03018330785007669</v>
      </c>
      <c r="I48" s="6">
        <f t="shared" si="6"/>
        <v>3.527057806279392</v>
      </c>
      <c r="J48" s="7">
        <f t="shared" si="7"/>
        <v>1.0306434416723427</v>
      </c>
      <c r="K48" s="5">
        <f t="shared" si="13"/>
        <v>0.32545068374966424</v>
      </c>
      <c r="L48" s="6">
        <f t="shared" si="8"/>
        <v>-0.5510799280869728</v>
      </c>
      <c r="M48" s="6">
        <f t="shared" si="9"/>
        <v>-0.22562924433730858</v>
      </c>
      <c r="N48" s="34">
        <f t="shared" si="10"/>
        <v>85.71644619126329</v>
      </c>
      <c r="O48" s="32">
        <f t="shared" si="11"/>
        <v>40.80817709330245</v>
      </c>
      <c r="P48">
        <f t="shared" si="14"/>
        <v>0.2489442975592377</v>
      </c>
      <c r="Q48" s="5">
        <f t="shared" si="15"/>
        <v>2.8227853982777384</v>
      </c>
      <c r="R48" s="6">
        <f t="shared" si="16"/>
        <v>0.4243835584386089</v>
      </c>
      <c r="S48" s="7">
        <f t="shared" si="17"/>
        <v>6.651495662705041</v>
      </c>
      <c r="T48" s="6"/>
      <c r="U48" s="6"/>
      <c r="V48" s="6"/>
      <c r="W48" s="6"/>
      <c r="X48" s="6"/>
      <c r="AB48" s="6"/>
    </row>
    <row r="49" spans="1:28" ht="12.75">
      <c r="A49" s="5">
        <v>0.25</v>
      </c>
      <c r="B49" s="6">
        <f t="shared" si="0"/>
        <v>0.6850962222165335</v>
      </c>
      <c r="C49" s="36">
        <f t="shared" si="1"/>
        <v>373.15</v>
      </c>
      <c r="D49" s="31">
        <f t="shared" si="2"/>
        <v>128.47905179992932</v>
      </c>
      <c r="E49" s="32">
        <f t="shared" si="3"/>
        <v>101.26056298096645</v>
      </c>
      <c r="F49" s="32">
        <f t="shared" si="4"/>
        <v>52.098492736228884</v>
      </c>
      <c r="G49" s="5">
        <f t="shared" si="12"/>
        <v>1.246167224674682</v>
      </c>
      <c r="H49" s="6">
        <f t="shared" si="5"/>
        <v>0.03482377017613277</v>
      </c>
      <c r="I49" s="6">
        <f t="shared" si="6"/>
        <v>3.4769908612354357</v>
      </c>
      <c r="J49" s="7">
        <f t="shared" si="7"/>
        <v>1.0354372178013986</v>
      </c>
      <c r="K49" s="5">
        <f t="shared" si="13"/>
        <v>0.3376596338007701</v>
      </c>
      <c r="L49" s="6">
        <f t="shared" si="8"/>
        <v>-0.5623351446188083</v>
      </c>
      <c r="M49" s="6">
        <f t="shared" si="9"/>
        <v>-0.22467551081803822</v>
      </c>
      <c r="N49" s="34">
        <f t="shared" si="10"/>
        <v>88.02051302209391</v>
      </c>
      <c r="O49" s="32">
        <f t="shared" si="11"/>
        <v>40.45853877783541</v>
      </c>
      <c r="P49">
        <f t="shared" si="14"/>
        <v>0.2310434709459126</v>
      </c>
      <c r="Q49" s="5">
        <f t="shared" si="15"/>
        <v>2.740384888866134</v>
      </c>
      <c r="R49" s="6">
        <f t="shared" si="16"/>
        <v>0.4198717037112886</v>
      </c>
      <c r="S49" s="7">
        <f t="shared" si="17"/>
        <v>6.526719625646582</v>
      </c>
      <c r="T49" s="6"/>
      <c r="U49" s="6"/>
      <c r="V49" s="6"/>
      <c r="W49" s="6"/>
      <c r="X49" s="6"/>
      <c r="AB49" s="6"/>
    </row>
    <row r="50" spans="1:28" ht="12.75">
      <c r="A50" s="5">
        <v>0.26</v>
      </c>
      <c r="B50" s="6">
        <f t="shared" si="0"/>
        <v>0.6921102910871897</v>
      </c>
      <c r="C50" s="36">
        <f t="shared" si="1"/>
        <v>373.15</v>
      </c>
      <c r="D50" s="31">
        <f t="shared" si="2"/>
        <v>130.31464699716642</v>
      </c>
      <c r="E50" s="32">
        <f t="shared" si="3"/>
        <v>101.26056298096645</v>
      </c>
      <c r="F50" s="32">
        <f t="shared" si="4"/>
        <v>52.098492736228884</v>
      </c>
      <c r="G50" s="5">
        <f t="shared" si="12"/>
        <v>1.2313185534182611</v>
      </c>
      <c r="H50" s="6">
        <f t="shared" si="5"/>
        <v>0.03990731418207319</v>
      </c>
      <c r="I50" s="6">
        <f t="shared" si="6"/>
        <v>3.4257435855429366</v>
      </c>
      <c r="J50" s="7">
        <f t="shared" si="7"/>
        <v>1.0407143102649632</v>
      </c>
      <c r="K50" s="5">
        <f t="shared" si="13"/>
        <v>0.34967423638348205</v>
      </c>
      <c r="L50" s="6">
        <f t="shared" si="8"/>
        <v>-0.5730569171314204</v>
      </c>
      <c r="M50" s="6">
        <f t="shared" si="9"/>
        <v>-0.22338268074793832</v>
      </c>
      <c r="N50" s="34">
        <f t="shared" si="10"/>
        <v>90.19210826613322</v>
      </c>
      <c r="O50" s="32">
        <f t="shared" si="11"/>
        <v>40.122538731033195</v>
      </c>
      <c r="P50">
        <f t="shared" si="14"/>
        <v>0.21367608835181123</v>
      </c>
      <c r="Q50" s="5">
        <f t="shared" si="15"/>
        <v>2.6619626580276528</v>
      </c>
      <c r="R50" s="6">
        <f t="shared" si="16"/>
        <v>0.4160671742065004</v>
      </c>
      <c r="S50" s="7">
        <f t="shared" si="17"/>
        <v>6.3979155844351245</v>
      </c>
      <c r="T50" s="6"/>
      <c r="U50" s="6"/>
      <c r="V50" s="6"/>
      <c r="W50" s="6"/>
      <c r="X50" s="6"/>
      <c r="AB50" s="6"/>
    </row>
    <row r="51" spans="1:28" ht="12.75">
      <c r="A51" s="5">
        <v>0.27</v>
      </c>
      <c r="B51" s="6">
        <f t="shared" si="0"/>
        <v>0.6985541961631941</v>
      </c>
      <c r="C51" s="36">
        <f t="shared" si="1"/>
        <v>373.15</v>
      </c>
      <c r="D51" s="31">
        <f t="shared" si="2"/>
        <v>132.03197735981632</v>
      </c>
      <c r="E51" s="32">
        <f t="shared" si="3"/>
        <v>101.26056298096645</v>
      </c>
      <c r="F51" s="32">
        <f t="shared" si="4"/>
        <v>52.098492736228884</v>
      </c>
      <c r="G51" s="5">
        <f t="shared" si="12"/>
        <v>1.2159379257326817</v>
      </c>
      <c r="H51" s="6">
        <f t="shared" si="5"/>
        <v>0.04545383860481718</v>
      </c>
      <c r="I51" s="6">
        <f t="shared" si="6"/>
        <v>3.373456632746548</v>
      </c>
      <c r="J51" s="7">
        <f t="shared" si="7"/>
        <v>1.046502695474463</v>
      </c>
      <c r="K51" s="5">
        <f t="shared" si="13"/>
        <v>0.3614845421293406</v>
      </c>
      <c r="L51" s="6">
        <f t="shared" si="8"/>
        <v>-0.583258840128597</v>
      </c>
      <c r="M51" s="6">
        <f t="shared" si="9"/>
        <v>-0.22177429799925635</v>
      </c>
      <c r="N51" s="34">
        <f t="shared" si="10"/>
        <v>92.23149181242354</v>
      </c>
      <c r="O51" s="32">
        <f t="shared" si="11"/>
        <v>39.80048554739279</v>
      </c>
      <c r="P51">
        <f t="shared" si="14"/>
        <v>0.1968285552731452</v>
      </c>
      <c r="Q51" s="5">
        <f t="shared" si="15"/>
        <v>2.5872377635673853</v>
      </c>
      <c r="R51" s="6">
        <f t="shared" si="16"/>
        <v>0.412939457310693</v>
      </c>
      <c r="S51" s="7">
        <f t="shared" si="17"/>
        <v>6.265416679764667</v>
      </c>
      <c r="T51" s="6"/>
      <c r="U51" s="6"/>
      <c r="V51" s="6"/>
      <c r="W51" s="6"/>
      <c r="X51" s="6"/>
      <c r="AB51" s="6"/>
    </row>
    <row r="52" spans="1:28" ht="12.75">
      <c r="A52" s="5">
        <v>0.28</v>
      </c>
      <c r="B52" s="6">
        <f t="shared" si="0"/>
        <v>0.704467086339735</v>
      </c>
      <c r="C52" s="36">
        <f t="shared" si="1"/>
        <v>373.15</v>
      </c>
      <c r="D52" s="31">
        <f t="shared" si="2"/>
        <v>133.6320675318601</v>
      </c>
      <c r="E52" s="32">
        <f t="shared" si="3"/>
        <v>101.26056298096645</v>
      </c>
      <c r="F52" s="32">
        <f t="shared" si="4"/>
        <v>52.098492736228884</v>
      </c>
      <c r="G52" s="5">
        <f t="shared" si="12"/>
        <v>1.2000452403548632</v>
      </c>
      <c r="H52" s="6">
        <f t="shared" si="5"/>
        <v>0.05148324218128398</v>
      </c>
      <c r="I52" s="6">
        <f t="shared" si="6"/>
        <v>3.320267129401995</v>
      </c>
      <c r="J52" s="7">
        <f t="shared" si="7"/>
        <v>1.0528315429841661</v>
      </c>
      <c r="K52" s="5">
        <f t="shared" si="13"/>
        <v>0.37308060166988616</v>
      </c>
      <c r="L52" s="6">
        <f t="shared" si="8"/>
        <v>-0.5929533174474745</v>
      </c>
      <c r="M52" s="6">
        <f t="shared" si="9"/>
        <v>-0.21987271577758832</v>
      </c>
      <c r="N52" s="34">
        <f t="shared" si="10"/>
        <v>94.13939325572417</v>
      </c>
      <c r="O52" s="32">
        <f t="shared" si="11"/>
        <v>39.49267427613592</v>
      </c>
      <c r="P52">
        <f t="shared" si="14"/>
        <v>0.18048846787277834</v>
      </c>
      <c r="Q52" s="5">
        <f t="shared" si="15"/>
        <v>2.5159538797847674</v>
      </c>
      <c r="R52" s="6">
        <f t="shared" si="16"/>
        <v>0.41046238008370145</v>
      </c>
      <c r="S52" s="7">
        <f t="shared" si="17"/>
        <v>6.129560227350712</v>
      </c>
      <c r="T52" s="6"/>
      <c r="U52" s="6"/>
      <c r="V52" s="6"/>
      <c r="W52" s="6"/>
      <c r="X52" s="6"/>
      <c r="AB52" s="6"/>
    </row>
    <row r="53" spans="1:28" ht="12.75">
      <c r="A53" s="5">
        <v>0.29</v>
      </c>
      <c r="B53" s="6">
        <f t="shared" si="0"/>
        <v>0.709884247151488</v>
      </c>
      <c r="C53" s="36">
        <f t="shared" si="1"/>
        <v>373.15</v>
      </c>
      <c r="D53" s="31">
        <f t="shared" si="2"/>
        <v>135.11637183654506</v>
      </c>
      <c r="E53" s="32">
        <f t="shared" si="3"/>
        <v>101.26056298096645</v>
      </c>
      <c r="F53" s="32">
        <f t="shared" si="4"/>
        <v>52.098492736228884</v>
      </c>
      <c r="G53" s="5">
        <f t="shared" si="12"/>
        <v>1.1836603960217242</v>
      </c>
      <c r="H53" s="6">
        <f t="shared" si="5"/>
        <v>0.05801542364839283</v>
      </c>
      <c r="I53" s="6">
        <f t="shared" si="6"/>
        <v>3.2663083297654536</v>
      </c>
      <c r="J53" s="7">
        <f t="shared" si="7"/>
        <v>1.059731340507826</v>
      </c>
      <c r="K53" s="5">
        <f t="shared" si="13"/>
        <v>0.3844524656366589</v>
      </c>
      <c r="L53" s="6">
        <f t="shared" si="8"/>
        <v>-0.60215168259268</v>
      </c>
      <c r="M53" s="6">
        <f t="shared" si="9"/>
        <v>-0.21769921695602112</v>
      </c>
      <c r="N53" s="34">
        <f t="shared" si="10"/>
        <v>95.9169838990263</v>
      </c>
      <c r="O53" s="32">
        <f t="shared" si="11"/>
        <v>39.19938793751876</v>
      </c>
      <c r="P53">
        <f t="shared" si="14"/>
        <v>0.16464449264608344</v>
      </c>
      <c r="Q53" s="5">
        <f t="shared" si="15"/>
        <v>2.447876714315476</v>
      </c>
      <c r="R53" s="6">
        <f t="shared" si="16"/>
        <v>0.40861373640635495</v>
      </c>
      <c r="S53" s="7">
        <f t="shared" si="17"/>
        <v>5.9906863039991665</v>
      </c>
      <c r="T53" s="6"/>
      <c r="U53" s="6"/>
      <c r="V53" s="6"/>
      <c r="W53" s="6"/>
      <c r="X53" s="6"/>
      <c r="AB53" s="6"/>
    </row>
    <row r="54" spans="1:28" ht="12.75">
      <c r="A54" s="5">
        <v>0.3</v>
      </c>
      <c r="B54" s="6">
        <f t="shared" si="0"/>
        <v>0.7148375217240465</v>
      </c>
      <c r="C54" s="36">
        <f t="shared" si="1"/>
        <v>373.15</v>
      </c>
      <c r="D54" s="31">
        <f t="shared" si="2"/>
        <v>136.48674693812092</v>
      </c>
      <c r="E54" s="32">
        <f t="shared" si="3"/>
        <v>101.26056298096645</v>
      </c>
      <c r="F54" s="32">
        <f t="shared" si="4"/>
        <v>52.098492736228884</v>
      </c>
      <c r="G54" s="5">
        <f t="shared" si="12"/>
        <v>1.1668032914701847</v>
      </c>
      <c r="H54" s="6">
        <f t="shared" si="5"/>
        <v>0.065070281743063</v>
      </c>
      <c r="I54" s="6">
        <f t="shared" si="6"/>
        <v>3.211709312333256</v>
      </c>
      <c r="J54" s="7">
        <f t="shared" si="7"/>
        <v>1.067234028816242</v>
      </c>
      <c r="K54" s="5">
        <f t="shared" si="13"/>
        <v>0.3955901846611995</v>
      </c>
      <c r="L54" s="6">
        <f t="shared" si="8"/>
        <v>-0.6108643020548935</v>
      </c>
      <c r="M54" s="6">
        <f t="shared" si="9"/>
        <v>-0.215274117393694</v>
      </c>
      <c r="N54" s="34">
        <f t="shared" si="10"/>
        <v>97.56584792942344</v>
      </c>
      <c r="O54" s="32">
        <f t="shared" si="11"/>
        <v>38.92089900869749</v>
      </c>
      <c r="P54">
        <f t="shared" si="14"/>
        <v>0.14928626310238036</v>
      </c>
      <c r="Q54" s="5">
        <f t="shared" si="15"/>
        <v>2.382791739080155</v>
      </c>
      <c r="R54" s="6">
        <f t="shared" si="16"/>
        <v>0.40737496896564795</v>
      </c>
      <c r="S54" s="7">
        <f t="shared" si="17"/>
        <v>5.84913635005661</v>
      </c>
      <c r="T54" s="6"/>
      <c r="U54" s="6"/>
      <c r="V54" s="6"/>
      <c r="W54" s="6"/>
      <c r="X54" s="6"/>
      <c r="AB54" s="6"/>
    </row>
    <row r="55" spans="1:28" ht="12.75">
      <c r="A55" s="5">
        <v>0.31</v>
      </c>
      <c r="B55" s="6">
        <f t="shared" si="0"/>
        <v>0.7193556796476249</v>
      </c>
      <c r="C55" s="36">
        <f t="shared" si="1"/>
        <v>373.15</v>
      </c>
      <c r="D55" s="31">
        <f t="shared" si="2"/>
        <v>137.74542390903568</v>
      </c>
      <c r="E55" s="32">
        <f t="shared" si="3"/>
        <v>101.26056298096645</v>
      </c>
      <c r="F55" s="32">
        <f t="shared" si="4"/>
        <v>52.098492736228884</v>
      </c>
      <c r="G55" s="5">
        <f t="shared" si="12"/>
        <v>1.1494938254371636</v>
      </c>
      <c r="H55" s="6">
        <f t="shared" si="5"/>
        <v>0.0726677152022137</v>
      </c>
      <c r="I55" s="6">
        <f t="shared" si="6"/>
        <v>3.156594717290645</v>
      </c>
      <c r="J55" s="7">
        <f t="shared" si="7"/>
        <v>1.0753731473916133</v>
      </c>
      <c r="K55" s="5">
        <f t="shared" si="13"/>
        <v>0.4064838093750482</v>
      </c>
      <c r="L55" s="6">
        <f t="shared" si="8"/>
        <v>-0.6191006644255871</v>
      </c>
      <c r="M55" s="6">
        <f t="shared" si="9"/>
        <v>-0.2126168550505389</v>
      </c>
      <c r="N55" s="34">
        <f t="shared" si="10"/>
        <v>99.08795303443456</v>
      </c>
      <c r="O55" s="32">
        <f t="shared" si="11"/>
        <v>38.65747087460111</v>
      </c>
      <c r="P55">
        <f t="shared" si="14"/>
        <v>0.13440429065019727</v>
      </c>
      <c r="Q55" s="5">
        <f t="shared" si="15"/>
        <v>2.3205021924116935</v>
      </c>
      <c r="R55" s="6">
        <f t="shared" si="16"/>
        <v>0.4067308990614132</v>
      </c>
      <c r="S55" s="7">
        <f t="shared" si="17"/>
        <v>5.705251796129991</v>
      </c>
      <c r="T55" s="6"/>
      <c r="U55" s="6"/>
      <c r="V55" s="6"/>
      <c r="W55" s="6"/>
      <c r="X55" s="6"/>
      <c r="AB55" s="6"/>
    </row>
    <row r="56" spans="1:28" ht="12.75">
      <c r="A56" s="5">
        <v>0.32</v>
      </c>
      <c r="B56" s="6">
        <f aca="true" t="shared" si="18" ref="B56:B87">N56/D56</f>
        <v>0.7234647411075393</v>
      </c>
      <c r="C56" s="36">
        <f aca="true" t="shared" si="19" ref="C56:C87">$B$16</f>
        <v>373.15</v>
      </c>
      <c r="D56" s="31">
        <f aca="true" t="shared" si="20" ref="D56:D87">N56+O56</f>
        <v>138.89497994965552</v>
      </c>
      <c r="E56" s="32">
        <f aca="true" t="shared" si="21" ref="E56:E87">PsatDIPPR101(C56,$C$8,$D$8,$E$8,$F$8,$G$8)</f>
        <v>101.26056298096645</v>
      </c>
      <c r="F56" s="32">
        <f aca="true" t="shared" si="22" ref="F56:F87">PsatDIPPR101(C56,$C$9,$D$9,$E$9,$F$9,$G$9)</f>
        <v>52.098492736228884</v>
      </c>
      <c r="G56" s="5">
        <f aca="true" t="shared" si="23" ref="G56:G87">LnGammaMargules(A56,1-A56,$B$8,$B$9)</f>
        <v>1.13175189665958</v>
      </c>
      <c r="H56" s="6">
        <f aca="true" t="shared" si="24" ref="H56:H87">LnGammaMargules(1-A56,A56,$B$9,$B$8)</f>
        <v>0.0808276227627642</v>
      </c>
      <c r="I56" s="6">
        <f aca="true" t="shared" si="25" ref="I56:I87">EXP(G56)</f>
        <v>3.1010845236863793</v>
      </c>
      <c r="J56" s="7">
        <f aca="true" t="shared" si="26" ref="J56:J87">EXP(H56)</f>
        <v>1.0841839918169962</v>
      </c>
      <c r="K56" s="5">
        <f aca="true" t="shared" si="27" ref="K56:K87">Ge_RTMargules(A56,1-A56,$B$8,$B$9)</f>
        <v>0.41712339040974533</v>
      </c>
      <c r="L56" s="6">
        <f aca="true" t="shared" si="28" ref="L56:L87">Gm_RTMargules(1-A56,A56,$B$9,$B$8)</f>
        <v>-0.6268694575724264</v>
      </c>
      <c r="M56" s="6">
        <f aca="true" t="shared" si="29" ref="M56:M87">K56+L56</f>
        <v>-0.20974606716268107</v>
      </c>
      <c r="N56" s="34">
        <f aca="true" t="shared" si="30" ref="N56:N87">A56*I56*E56</f>
        <v>100.4856207104144</v>
      </c>
      <c r="O56" s="32">
        <f aca="true" t="shared" si="31" ref="O56:O87">(1-A56)*J56*F56</f>
        <v>38.40935923924112</v>
      </c>
      <c r="P56">
        <f t="shared" si="14"/>
        <v>0.11998988742186861</v>
      </c>
      <c r="Q56" s="5">
        <f t="shared" si="15"/>
        <v>2.2608273159610603</v>
      </c>
      <c r="R56" s="6">
        <f t="shared" si="16"/>
        <v>0.4066694983712657</v>
      </c>
      <c r="S56" s="7">
        <f t="shared" si="17"/>
        <v>5.559372721622353</v>
      </c>
      <c r="T56" s="6"/>
      <c r="U56" s="6"/>
      <c r="V56" s="6"/>
      <c r="W56" s="6"/>
      <c r="X56" s="6"/>
      <c r="AB56" s="6"/>
    </row>
    <row r="57" spans="1:28" ht="12.75">
      <c r="A57" s="5">
        <v>0.33</v>
      </c>
      <c r="B57" s="6">
        <f t="shared" si="18"/>
        <v>0.7271882624902481</v>
      </c>
      <c r="C57" s="36">
        <f t="shared" si="19"/>
        <v>373.15</v>
      </c>
      <c r="D57" s="31">
        <f t="shared" si="20"/>
        <v>139.93830999080873</v>
      </c>
      <c r="E57" s="32">
        <f t="shared" si="21"/>
        <v>101.26056298096645</v>
      </c>
      <c r="F57" s="32">
        <f t="shared" si="22"/>
        <v>52.098492736228884</v>
      </c>
      <c r="G57" s="5">
        <f t="shared" si="23"/>
        <v>1.1135974038743537</v>
      </c>
      <c r="H57" s="6">
        <f t="shared" si="24"/>
        <v>0.08956990316163373</v>
      </c>
      <c r="I57" s="6">
        <f t="shared" si="25"/>
        <v>3.045293864938696</v>
      </c>
      <c r="J57" s="7">
        <f t="shared" si="26"/>
        <v>1.0937037839926393</v>
      </c>
      <c r="K57" s="5">
        <f t="shared" si="27"/>
        <v>0.4274989783968313</v>
      </c>
      <c r="L57" s="6">
        <f t="shared" si="28"/>
        <v>-0.6341786357122057</v>
      </c>
      <c r="M57" s="6">
        <f t="shared" si="29"/>
        <v>-0.20667965731537435</v>
      </c>
      <c r="N57" s="34">
        <f t="shared" si="30"/>
        <v>101.76149649803794</v>
      </c>
      <c r="O57" s="32">
        <f t="shared" si="31"/>
        <v>38.1768134927708</v>
      </c>
      <c r="P57">
        <f aca="true" t="shared" si="32" ref="P57:P88">A57*LN($B$17*A57/E57)+(1-A57)*LN($B$17*(1-A57)/F57)</f>
        <v>0.10603509920059989</v>
      </c>
      <c r="Q57" s="5">
        <f aca="true" t="shared" si="33" ref="Q57:Q88">B57/A57</f>
        <v>2.203600795424994</v>
      </c>
      <c r="R57" s="6">
        <f aca="true" t="shared" si="34" ref="R57:R88">(1-B57)/(1-A57)</f>
        <v>0.4071816977757491</v>
      </c>
      <c r="S57" s="7">
        <f aca="true" t="shared" si="35" ref="S57:S88">Q57/R57</f>
        <v>5.411836552237678</v>
      </c>
      <c r="T57" s="6"/>
      <c r="U57" s="6"/>
      <c r="V57" s="6"/>
      <c r="W57" s="6"/>
      <c r="X57" s="6"/>
      <c r="AB57" s="6"/>
    </row>
    <row r="58" spans="1:28" ht="12.75">
      <c r="A58" s="5">
        <v>0.34</v>
      </c>
      <c r="B58" s="6">
        <f t="shared" si="18"/>
        <v>0.7305475887555436</v>
      </c>
      <c r="C58" s="36">
        <f t="shared" si="19"/>
        <v>373.15</v>
      </c>
      <c r="D58" s="31">
        <f t="shared" si="20"/>
        <v>140.87859839169792</v>
      </c>
      <c r="E58" s="32">
        <f t="shared" si="21"/>
        <v>101.26056298096645</v>
      </c>
      <c r="F58" s="32">
        <f t="shared" si="22"/>
        <v>52.098492736228884</v>
      </c>
      <c r="G58" s="5">
        <f t="shared" si="23"/>
        <v>1.0950502458184033</v>
      </c>
      <c r="H58" s="6">
        <f t="shared" si="24"/>
        <v>0.09891445513574153</v>
      </c>
      <c r="I58" s="6">
        <f t="shared" si="25"/>
        <v>2.989332881097019</v>
      </c>
      <c r="J58" s="7">
        <f t="shared" si="26"/>
        <v>1.103971856396775</v>
      </c>
      <c r="K58" s="5">
        <f t="shared" si="27"/>
        <v>0.43760062396784655</v>
      </c>
      <c r="L58" s="6">
        <f t="shared" si="28"/>
        <v>-0.6410354778811557</v>
      </c>
      <c r="M58" s="6">
        <f t="shared" si="29"/>
        <v>-0.20343485391330912</v>
      </c>
      <c r="N58" s="34">
        <f t="shared" si="30"/>
        <v>102.91852036231552</v>
      </c>
      <c r="O58" s="32">
        <f t="shared" si="31"/>
        <v>37.96007802938241</v>
      </c>
      <c r="P58">
        <f t="shared" si="32"/>
        <v>0.0925326469501605</v>
      </c>
      <c r="Q58" s="5">
        <f t="shared" si="33"/>
        <v>2.1486693786927753</v>
      </c>
      <c r="R58" s="6">
        <f t="shared" si="34"/>
        <v>0.40826122915826735</v>
      </c>
      <c r="S58" s="7">
        <f t="shared" si="35"/>
        <v>5.2629768031679</v>
      </c>
      <c r="T58" s="6"/>
      <c r="U58" s="6"/>
      <c r="V58" s="6"/>
      <c r="W58" s="6"/>
      <c r="X58" s="6"/>
      <c r="AB58" s="6"/>
    </row>
    <row r="59" spans="1:28" ht="12.75">
      <c r="A59" s="5">
        <v>0.35</v>
      </c>
      <c r="B59" s="6">
        <f t="shared" si="18"/>
        <v>0.7335620770910188</v>
      </c>
      <c r="C59" s="36">
        <f t="shared" si="19"/>
        <v>373.15</v>
      </c>
      <c r="D59" s="31">
        <f t="shared" si="20"/>
        <v>141.71929092723897</v>
      </c>
      <c r="E59" s="32">
        <f t="shared" si="21"/>
        <v>101.26056298096645</v>
      </c>
      <c r="F59" s="32">
        <f t="shared" si="22"/>
        <v>52.098492736228884</v>
      </c>
      <c r="G59" s="5">
        <f t="shared" si="23"/>
        <v>1.0761303212286486</v>
      </c>
      <c r="H59" s="6">
        <f t="shared" si="24"/>
        <v>0.10888117742200676</v>
      </c>
      <c r="I59" s="6">
        <f t="shared" si="25"/>
        <v>2.93330660613205</v>
      </c>
      <c r="J59" s="7">
        <f t="shared" si="26"/>
        <v>1.1150298517481674</v>
      </c>
      <c r="K59" s="5">
        <f t="shared" si="27"/>
        <v>0.44741837775433135</v>
      </c>
      <c r="L59" s="6">
        <f t="shared" si="28"/>
        <v>-0.6474466390346325</v>
      </c>
      <c r="M59" s="6">
        <f t="shared" si="29"/>
        <v>-0.20002826128030116</v>
      </c>
      <c r="N59" s="34">
        <f t="shared" si="30"/>
        <v>103.9598974164518</v>
      </c>
      <c r="O59" s="32">
        <f t="shared" si="31"/>
        <v>37.75939351078718</v>
      </c>
      <c r="P59">
        <f t="shared" si="32"/>
        <v>0.07947587571519443</v>
      </c>
      <c r="Q59" s="5">
        <f t="shared" si="33"/>
        <v>2.0958916488314827</v>
      </c>
      <c r="R59" s="6">
        <f t="shared" si="34"/>
        <v>0.4099044967830479</v>
      </c>
      <c r="S59" s="7">
        <f t="shared" si="35"/>
        <v>5.113121874193015</v>
      </c>
      <c r="T59" s="6"/>
      <c r="U59" s="6"/>
      <c r="V59" s="6"/>
      <c r="W59" s="6"/>
      <c r="X59" s="6"/>
      <c r="AB59" s="6"/>
    </row>
    <row r="60" spans="1:28" ht="12.75">
      <c r="A60" s="5">
        <v>0.36</v>
      </c>
      <c r="B60" s="6">
        <f t="shared" si="18"/>
        <v>0.7362492957170066</v>
      </c>
      <c r="C60" s="36">
        <f t="shared" si="19"/>
        <v>373.15</v>
      </c>
      <c r="D60" s="31">
        <f t="shared" si="20"/>
        <v>142.4640672399114</v>
      </c>
      <c r="E60" s="32">
        <f t="shared" si="21"/>
        <v>101.26056298096645</v>
      </c>
      <c r="F60" s="32">
        <f t="shared" si="22"/>
        <v>52.098492736228884</v>
      </c>
      <c r="G60" s="5">
        <f t="shared" si="23"/>
        <v>1.0568575288420081</v>
      </c>
      <c r="H60" s="6">
        <f t="shared" si="24"/>
        <v>0.11948996875734882</v>
      </c>
      <c r="I60" s="6">
        <f t="shared" si="25"/>
        <v>2.877314888403314</v>
      </c>
      <c r="J60" s="7">
        <f t="shared" si="26"/>
        <v>1.126921939583082</v>
      </c>
      <c r="K60" s="5">
        <f t="shared" si="27"/>
        <v>0.4569422903878262</v>
      </c>
      <c r="L60" s="6">
        <f t="shared" si="28"/>
        <v>-0.6534181947937018</v>
      </c>
      <c r="M60" s="6">
        <f t="shared" si="29"/>
        <v>-0.1964759044058756</v>
      </c>
      <c r="N60" s="34">
        <f t="shared" si="30"/>
        <v>104.88906917036505</v>
      </c>
      <c r="O60" s="32">
        <f t="shared" si="31"/>
        <v>37.57499806954635</v>
      </c>
      <c r="P60">
        <f t="shared" si="32"/>
        <v>0.06685870987463566</v>
      </c>
      <c r="Q60" s="5">
        <f t="shared" si="33"/>
        <v>2.0451369325472406</v>
      </c>
      <c r="R60" s="6">
        <f t="shared" si="34"/>
        <v>0.4121104754421772</v>
      </c>
      <c r="S60" s="7">
        <f t="shared" si="35"/>
        <v>4.962593902406617</v>
      </c>
      <c r="T60" s="6"/>
      <c r="U60" s="6"/>
      <c r="V60" s="6"/>
      <c r="W60" s="6"/>
      <c r="X60" s="6"/>
      <c r="AB60" s="6"/>
    </row>
    <row r="61" spans="1:28" ht="12.75">
      <c r="A61" s="5">
        <v>0.37</v>
      </c>
      <c r="B61" s="6">
        <f t="shared" si="18"/>
        <v>0.7386252011667523</v>
      </c>
      <c r="C61" s="36">
        <f t="shared" si="19"/>
        <v>373.15</v>
      </c>
      <c r="D61" s="31">
        <f t="shared" si="20"/>
        <v>143.11681391196703</v>
      </c>
      <c r="E61" s="32">
        <f t="shared" si="21"/>
        <v>101.26056298096645</v>
      </c>
      <c r="F61" s="32">
        <f t="shared" si="22"/>
        <v>52.098492736228884</v>
      </c>
      <c r="G61" s="5">
        <f t="shared" si="23"/>
        <v>1.0372517673954016</v>
      </c>
      <c r="H61" s="6">
        <f t="shared" si="24"/>
        <v>0.1307607278786869</v>
      </c>
      <c r="I61" s="6">
        <f t="shared" si="25"/>
        <v>2.8214523423566766</v>
      </c>
      <c r="J61" s="7">
        <f t="shared" si="26"/>
        <v>1.1396950514323567</v>
      </c>
      <c r="K61" s="5">
        <f t="shared" si="27"/>
        <v>0.46616241249987134</v>
      </c>
      <c r="L61" s="6">
        <f t="shared" si="28"/>
        <v>-0.6589556806830628</v>
      </c>
      <c r="M61" s="6">
        <f t="shared" si="29"/>
        <v>-0.19279326818319142</v>
      </c>
      <c r="N61" s="34">
        <f t="shared" si="30"/>
        <v>105.7096854660713</v>
      </c>
      <c r="O61" s="32">
        <f t="shared" si="31"/>
        <v>37.40712844589573</v>
      </c>
      <c r="P61">
        <f t="shared" si="32"/>
        <v>0.054675613903785336</v>
      </c>
      <c r="Q61" s="5">
        <f t="shared" si="33"/>
        <v>1.9962843274777091</v>
      </c>
      <c r="R61" s="6">
        <f t="shared" si="34"/>
        <v>0.4148806330686471</v>
      </c>
      <c r="S61" s="7">
        <f t="shared" si="35"/>
        <v>4.811707677729559</v>
      </c>
      <c r="T61" s="6"/>
      <c r="U61" s="6"/>
      <c r="V61" s="6"/>
      <c r="W61" s="6"/>
      <c r="X61" s="6"/>
      <c r="AB61" s="6"/>
    </row>
    <row r="62" spans="1:28" ht="12.75">
      <c r="A62" s="5">
        <v>0.38</v>
      </c>
      <c r="B62" s="6">
        <f t="shared" si="18"/>
        <v>0.740704296909752</v>
      </c>
      <c r="C62" s="36">
        <f t="shared" si="19"/>
        <v>373.15</v>
      </c>
      <c r="D62" s="31">
        <f t="shared" si="20"/>
        <v>143.68159829453168</v>
      </c>
      <c r="E62" s="32">
        <f t="shared" si="21"/>
        <v>101.26056298096645</v>
      </c>
      <c r="F62" s="32">
        <f t="shared" si="22"/>
        <v>52.098492736228884</v>
      </c>
      <c r="G62" s="5">
        <f t="shared" si="23"/>
        <v>1.0173329356257483</v>
      </c>
      <c r="H62" s="6">
        <f t="shared" si="24"/>
        <v>0.14271335352294018</v>
      </c>
      <c r="I62" s="6">
        <f t="shared" si="25"/>
        <v>2.7658083294331144</v>
      </c>
      <c r="J62" s="7">
        <f t="shared" si="26"/>
        <v>1.1533991364771539</v>
      </c>
      <c r="K62" s="5">
        <f t="shared" si="27"/>
        <v>0.47506879472200725</v>
      </c>
      <c r="L62" s="6">
        <f t="shared" si="28"/>
        <v>-0.664064126564108</v>
      </c>
      <c r="M62" s="6">
        <f t="shared" si="29"/>
        <v>-0.1889953318421007</v>
      </c>
      <c r="N62" s="34">
        <f t="shared" si="30"/>
        <v>106.42557724362052</v>
      </c>
      <c r="O62" s="32">
        <f t="shared" si="31"/>
        <v>37.25602105091116</v>
      </c>
      <c r="P62">
        <f t="shared" si="32"/>
        <v>0.042921557941250466</v>
      </c>
      <c r="Q62" s="5">
        <f t="shared" si="33"/>
        <v>1.9492218339730316</v>
      </c>
      <c r="R62" s="6">
        <f t="shared" si="34"/>
        <v>0.41821887595201285</v>
      </c>
      <c r="S62" s="7">
        <f t="shared" si="35"/>
        <v>4.660769625799216</v>
      </c>
      <c r="T62" s="6"/>
      <c r="U62" s="6"/>
      <c r="V62" s="6"/>
      <c r="W62" s="6"/>
      <c r="X62" s="6"/>
      <c r="AB62" s="6"/>
    </row>
    <row r="63" spans="1:28" ht="12.75">
      <c r="A63" s="5">
        <v>0.39</v>
      </c>
      <c r="B63" s="6">
        <f t="shared" si="18"/>
        <v>0.7424997758013943</v>
      </c>
      <c r="C63" s="36">
        <f t="shared" si="19"/>
        <v>373.15</v>
      </c>
      <c r="D63" s="31">
        <f t="shared" si="20"/>
        <v>144.16264321092777</v>
      </c>
      <c r="E63" s="32">
        <f t="shared" si="21"/>
        <v>101.26056298096645</v>
      </c>
      <c r="F63" s="32">
        <f t="shared" si="22"/>
        <v>52.098492736228884</v>
      </c>
      <c r="G63" s="5">
        <f t="shared" si="23"/>
        <v>0.9971209322699673</v>
      </c>
      <c r="H63" s="6">
        <f t="shared" si="24"/>
        <v>0.15536774442702797</v>
      </c>
      <c r="I63" s="6">
        <f t="shared" si="25"/>
        <v>2.7104669661227137</v>
      </c>
      <c r="J63" s="7">
        <f t="shared" si="26"/>
        <v>1.1680874397773504</v>
      </c>
      <c r="K63" s="5">
        <f t="shared" si="27"/>
        <v>0.4836514876857743</v>
      </c>
      <c r="L63" s="6">
        <f t="shared" si="28"/>
        <v>-0.6687480868518094</v>
      </c>
      <c r="M63" s="6">
        <f t="shared" si="29"/>
        <v>-0.1850965991660351</v>
      </c>
      <c r="N63" s="34">
        <f t="shared" si="30"/>
        <v>107.04073026305026</v>
      </c>
      <c r="O63" s="32">
        <f t="shared" si="31"/>
        <v>37.1219129478775</v>
      </c>
      <c r="P63">
        <f t="shared" si="32"/>
        <v>0.031591987572059665</v>
      </c>
      <c r="Q63" s="5">
        <f t="shared" si="33"/>
        <v>1.9038455789779338</v>
      </c>
      <c r="R63" s="6">
        <f t="shared" si="34"/>
        <v>0.42213151507968155</v>
      </c>
      <c r="S63" s="7">
        <f t="shared" si="35"/>
        <v>4.510076862227555</v>
      </c>
      <c r="T63" s="6"/>
      <c r="U63" s="6"/>
      <c r="V63" s="6"/>
      <c r="W63" s="6"/>
      <c r="X63" s="6"/>
      <c r="AB63" s="6"/>
    </row>
    <row r="64" spans="1:28" ht="12.75">
      <c r="A64" s="5">
        <v>0.4</v>
      </c>
      <c r="B64" s="6">
        <f t="shared" si="18"/>
        <v>0.7440236485173484</v>
      </c>
      <c r="C64" s="36">
        <f t="shared" si="19"/>
        <v>373.15</v>
      </c>
      <c r="D64" s="31">
        <f t="shared" si="20"/>
        <v>144.56430263258142</v>
      </c>
      <c r="E64" s="32">
        <f t="shared" si="21"/>
        <v>101.26056298096645</v>
      </c>
      <c r="F64" s="32">
        <f t="shared" si="22"/>
        <v>52.098492736228884</v>
      </c>
      <c r="G64" s="5">
        <f t="shared" si="23"/>
        <v>0.9766356560649779</v>
      </c>
      <c r="H64" s="6">
        <f t="shared" si="24"/>
        <v>0.16874379932786948</v>
      </c>
      <c r="I64" s="6">
        <f t="shared" si="25"/>
        <v>2.6555071570725124</v>
      </c>
      <c r="J64" s="7">
        <f t="shared" si="26"/>
        <v>1.1838168054072784</v>
      </c>
      <c r="K64" s="5">
        <f t="shared" si="27"/>
        <v>0.4919005420227129</v>
      </c>
      <c r="L64" s="6">
        <f t="shared" si="28"/>
        <v>-0.6730116670092564</v>
      </c>
      <c r="M64" s="6">
        <f t="shared" si="29"/>
        <v>-0.18111112498654353</v>
      </c>
      <c r="N64" s="34">
        <f t="shared" si="30"/>
        <v>107.55925989005934</v>
      </c>
      <c r="O64" s="32">
        <f t="shared" si="31"/>
        <v>37.005042742522065</v>
      </c>
      <c r="P64">
        <f t="shared" si="32"/>
        <v>0.020682797333123337</v>
      </c>
      <c r="Q64" s="5">
        <f t="shared" si="33"/>
        <v>1.8600591212933708</v>
      </c>
      <c r="R64" s="6">
        <f t="shared" si="34"/>
        <v>0.42662725247108607</v>
      </c>
      <c r="S64" s="7">
        <f t="shared" si="35"/>
        <v>4.359916321612467</v>
      </c>
      <c r="T64" s="6"/>
      <c r="U64" s="6"/>
      <c r="V64" s="6"/>
      <c r="W64" s="6"/>
      <c r="X64" s="6"/>
      <c r="AB64" s="6"/>
    </row>
    <row r="65" spans="1:28" ht="12.75">
      <c r="A65" s="5">
        <v>0.41</v>
      </c>
      <c r="B65" s="6">
        <f t="shared" si="18"/>
        <v>0.7452868598568041</v>
      </c>
      <c r="C65" s="36">
        <f t="shared" si="19"/>
        <v>373.15</v>
      </c>
      <c r="D65" s="31">
        <f t="shared" si="20"/>
        <v>144.89103840727503</v>
      </c>
      <c r="E65" s="32">
        <f t="shared" si="21"/>
        <v>101.26056298096645</v>
      </c>
      <c r="F65" s="32">
        <f t="shared" si="22"/>
        <v>52.098492736228884</v>
      </c>
      <c r="G65" s="5">
        <f t="shared" si="23"/>
        <v>0.9558970057476996</v>
      </c>
      <c r="H65" s="6">
        <f t="shared" si="24"/>
        <v>0.18286141696238387</v>
      </c>
      <c r="I65" s="6">
        <f t="shared" si="25"/>
        <v>2.6010026511517137</v>
      </c>
      <c r="J65" s="7">
        <f t="shared" si="26"/>
        <v>1.2006480071029886</v>
      </c>
      <c r="K65" s="5">
        <f t="shared" si="27"/>
        <v>0.49980600836436334</v>
      </c>
      <c r="L65" s="6">
        <f t="shared" si="28"/>
        <v>-0.6768585467349506</v>
      </c>
      <c r="M65" s="6">
        <f t="shared" si="29"/>
        <v>-0.17705253837058726</v>
      </c>
      <c r="N65" s="34">
        <f t="shared" si="30"/>
        <v>107.98538703594961</v>
      </c>
      <c r="O65" s="32">
        <f t="shared" si="31"/>
        <v>36.90565137132542</v>
      </c>
      <c r="P65">
        <f t="shared" si="32"/>
        <v>0.010190307525939635</v>
      </c>
      <c r="Q65" s="5">
        <f t="shared" si="33"/>
        <v>1.8177728289190345</v>
      </c>
      <c r="R65" s="6">
        <f t="shared" si="34"/>
        <v>0.4317171866833828</v>
      </c>
      <c r="S65" s="7">
        <f t="shared" si="35"/>
        <v>4.210563964070699</v>
      </c>
      <c r="T65" s="6"/>
      <c r="U65" s="6"/>
      <c r="V65" s="6"/>
      <c r="W65" s="6"/>
      <c r="X65" s="6"/>
      <c r="AB65" s="6"/>
    </row>
    <row r="66" spans="1:28" ht="12.75">
      <c r="A66" s="5">
        <v>0.42</v>
      </c>
      <c r="B66" s="6">
        <f t="shared" si="18"/>
        <v>0.746299394566633</v>
      </c>
      <c r="C66" s="36">
        <f t="shared" si="19"/>
        <v>373.15</v>
      </c>
      <c r="D66" s="31">
        <f t="shared" si="20"/>
        <v>145.14739810135984</v>
      </c>
      <c r="E66" s="32">
        <f t="shared" si="21"/>
        <v>101.26056298096645</v>
      </c>
      <c r="F66" s="32">
        <f t="shared" si="22"/>
        <v>52.098492736228884</v>
      </c>
      <c r="G66" s="5">
        <f t="shared" si="23"/>
        <v>0.9349248800550511</v>
      </c>
      <c r="H66" s="6">
        <f t="shared" si="24"/>
        <v>0.19774049606749053</v>
      </c>
      <c r="I66" s="6">
        <f t="shared" si="25"/>
        <v>2.5470221183910797</v>
      </c>
      <c r="J66" s="7">
        <f t="shared" si="26"/>
        <v>1.2186461093271748</v>
      </c>
      <c r="K66" s="5">
        <f t="shared" si="27"/>
        <v>0.507357937342266</v>
      </c>
      <c r="L66" s="6">
        <f t="shared" si="28"/>
        <v>-0.6802920001921534</v>
      </c>
      <c r="M66" s="6">
        <f t="shared" si="29"/>
        <v>-0.17293406284988744</v>
      </c>
      <c r="N66" s="34">
        <f t="shared" si="30"/>
        <v>108.3234153259669</v>
      </c>
      <c r="O66" s="32">
        <f t="shared" si="31"/>
        <v>36.82398277539294</v>
      </c>
      <c r="P66">
        <f t="shared" si="32"/>
        <v>0.00011124398724757234</v>
      </c>
      <c r="Q66" s="5">
        <f t="shared" si="33"/>
        <v>1.7769033203967453</v>
      </c>
      <c r="R66" s="6">
        <f t="shared" si="34"/>
        <v>0.437414836954081</v>
      </c>
      <c r="S66" s="7">
        <f t="shared" si="35"/>
        <v>4.062284061441842</v>
      </c>
      <c r="T66" s="6"/>
      <c r="U66" s="6"/>
      <c r="V66" s="6"/>
      <c r="W66" s="6"/>
      <c r="X66" s="6"/>
      <c r="AB66" s="6"/>
    </row>
    <row r="67" spans="1:28" ht="12.75">
      <c r="A67" s="5">
        <v>0.43</v>
      </c>
      <c r="B67" s="6">
        <f t="shared" si="18"/>
        <v>0.7470703741422133</v>
      </c>
      <c r="C67" s="36">
        <f t="shared" si="19"/>
        <v>373.15</v>
      </c>
      <c r="D67" s="31">
        <f t="shared" si="20"/>
        <v>145.33799399990994</v>
      </c>
      <c r="E67" s="32">
        <f t="shared" si="21"/>
        <v>101.26056298096645</v>
      </c>
      <c r="F67" s="32">
        <f t="shared" si="22"/>
        <v>52.098492736228884</v>
      </c>
      <c r="G67" s="5">
        <f t="shared" si="23"/>
        <v>0.9137391777239521</v>
      </c>
      <c r="H67" s="6">
        <f t="shared" si="24"/>
        <v>0.21340093538010868</v>
      </c>
      <c r="I67" s="6">
        <f t="shared" si="25"/>
        <v>2.4936292457430858</v>
      </c>
      <c r="J67" s="7">
        <f t="shared" si="26"/>
        <v>1.2378808619966641</v>
      </c>
      <c r="K67" s="5">
        <f t="shared" si="27"/>
        <v>0.5145463795879613</v>
      </c>
      <c r="L67" s="6">
        <f t="shared" si="28"/>
        <v>-0.683314913574166</v>
      </c>
      <c r="M67" s="6">
        <f t="shared" si="29"/>
        <v>-0.16876853398620462</v>
      </c>
      <c r="N67" s="34">
        <f t="shared" si="30"/>
        <v>108.57770955459148</v>
      </c>
      <c r="O67" s="32">
        <f t="shared" si="31"/>
        <v>36.760284445318476</v>
      </c>
      <c r="P67">
        <f t="shared" si="32"/>
        <v>-0.009557279476254427</v>
      </c>
      <c r="Q67" s="5">
        <f t="shared" si="33"/>
        <v>1.7373729631214263</v>
      </c>
      <c r="R67" s="6">
        <f t="shared" si="34"/>
        <v>0.4437361857154152</v>
      </c>
      <c r="S67" s="7">
        <f t="shared" si="35"/>
        <v>3.915328564697379</v>
      </c>
      <c r="T67" s="6"/>
      <c r="U67" s="6"/>
      <c r="V67" s="6"/>
      <c r="W67" s="6"/>
      <c r="X67" s="6"/>
      <c r="AB67" s="6"/>
    </row>
    <row r="68" spans="1:28" ht="12.75">
      <c r="A68" s="5">
        <v>0.44</v>
      </c>
      <c r="B68" s="6">
        <f t="shared" si="18"/>
        <v>0.7476081458945683</v>
      </c>
      <c r="C68" s="36">
        <f t="shared" si="19"/>
        <v>373.15</v>
      </c>
      <c r="D68" s="31">
        <f t="shared" si="20"/>
        <v>145.46748329171976</v>
      </c>
      <c r="E68" s="32">
        <f t="shared" si="21"/>
        <v>101.26056298096645</v>
      </c>
      <c r="F68" s="32">
        <f t="shared" si="22"/>
        <v>52.098492736228884</v>
      </c>
      <c r="G68" s="5">
        <f t="shared" si="23"/>
        <v>0.8923597974913215</v>
      </c>
      <c r="H68" s="6">
        <f t="shared" si="24"/>
        <v>0.2298626336371575</v>
      </c>
      <c r="I68" s="6">
        <f t="shared" si="25"/>
        <v>2.4408828496537716</v>
      </c>
      <c r="J68" s="7">
        <f t="shared" si="26"/>
        <v>1.2584271324978842</v>
      </c>
      <c r="K68" s="5">
        <f t="shared" si="27"/>
        <v>0.5213613857329897</v>
      </c>
      <c r="L68" s="6">
        <f t="shared" si="28"/>
        <v>-0.6859298002523728</v>
      </c>
      <c r="M68" s="6">
        <f t="shared" si="29"/>
        <v>-0.1645684145193831</v>
      </c>
      <c r="N68" s="34">
        <f t="shared" si="30"/>
        <v>108.7526754716717</v>
      </c>
      <c r="O68" s="32">
        <f t="shared" si="31"/>
        <v>36.71480782004805</v>
      </c>
      <c r="P68">
        <f t="shared" si="32"/>
        <v>-0.018817776235950684</v>
      </c>
      <c r="Q68" s="5">
        <f t="shared" si="33"/>
        <v>1.699109422487655</v>
      </c>
      <c r="R68" s="6">
        <f t="shared" si="34"/>
        <v>0.45069973947398523</v>
      </c>
      <c r="S68" s="7">
        <f t="shared" si="35"/>
        <v>3.769936553481698</v>
      </c>
      <c r="T68" s="6"/>
      <c r="U68" s="6"/>
      <c r="V68" s="6"/>
      <c r="W68" s="6"/>
      <c r="X68" s="6"/>
      <c r="AB68" s="6"/>
    </row>
    <row r="69" spans="1:28" ht="12.75">
      <c r="A69" s="5">
        <v>0.45</v>
      </c>
      <c r="B69" s="6">
        <f t="shared" si="18"/>
        <v>0.7479203654331043</v>
      </c>
      <c r="C69" s="36">
        <f t="shared" si="19"/>
        <v>373.15</v>
      </c>
      <c r="D69" s="31">
        <f t="shared" si="20"/>
        <v>145.54054944952688</v>
      </c>
      <c r="E69" s="32">
        <f t="shared" si="21"/>
        <v>101.26056298096645</v>
      </c>
      <c r="F69" s="32">
        <f t="shared" si="22"/>
        <v>52.098492736228884</v>
      </c>
      <c r="G69" s="5">
        <f t="shared" si="23"/>
        <v>0.8708066380940788</v>
      </c>
      <c r="H69" s="6">
        <f t="shared" si="24"/>
        <v>0.2471454895755563</v>
      </c>
      <c r="I69" s="6">
        <f t="shared" si="25"/>
        <v>2.38883700349443</v>
      </c>
      <c r="J69" s="7">
        <f t="shared" si="26"/>
        <v>1.2803653790435956</v>
      </c>
      <c r="K69" s="5">
        <f t="shared" si="27"/>
        <v>0.5277930064088914</v>
      </c>
      <c r="L69" s="6">
        <f t="shared" si="28"/>
        <v>-0.6881388137135885</v>
      </c>
      <c r="M69" s="6">
        <f t="shared" si="29"/>
        <v>-0.16034580730469716</v>
      </c>
      <c r="N69" s="34">
        <f t="shared" si="30"/>
        <v>108.85274092962493</v>
      </c>
      <c r="O69" s="32">
        <f t="shared" si="31"/>
        <v>36.68780851990194</v>
      </c>
      <c r="P69">
        <f t="shared" si="32"/>
        <v>-0.027672399778655765</v>
      </c>
      <c r="Q69" s="5">
        <f t="shared" si="33"/>
        <v>1.6620452565180095</v>
      </c>
      <c r="R69" s="6">
        <f t="shared" si="34"/>
        <v>0.4583266083034468</v>
      </c>
      <c r="S69" s="7">
        <f t="shared" si="35"/>
        <v>3.626333768118499</v>
      </c>
      <c r="T69" s="6"/>
      <c r="U69" s="6"/>
      <c r="V69" s="6"/>
      <c r="W69" s="6"/>
      <c r="X69" s="6"/>
      <c r="AB69" s="6"/>
    </row>
    <row r="70" spans="1:28" ht="12.75">
      <c r="A70" s="5">
        <v>0.46</v>
      </c>
      <c r="B70" s="6">
        <f t="shared" si="18"/>
        <v>0.7480140735948695</v>
      </c>
      <c r="C70" s="36">
        <f t="shared" si="19"/>
        <v>373.15</v>
      </c>
      <c r="D70" s="31">
        <f t="shared" si="20"/>
        <v>145.5618847998628</v>
      </c>
      <c r="E70" s="32">
        <f t="shared" si="21"/>
        <v>101.26056298096645</v>
      </c>
      <c r="F70" s="32">
        <f t="shared" si="22"/>
        <v>52.098492736228884</v>
      </c>
      <c r="G70" s="5">
        <f t="shared" si="23"/>
        <v>0.849099598269143</v>
      </c>
      <c r="H70" s="6">
        <f t="shared" si="24"/>
        <v>0.26526940193222426</v>
      </c>
      <c r="I70" s="6">
        <f t="shared" si="25"/>
        <v>2.3375411779694204</v>
      </c>
      <c r="J70" s="7">
        <f t="shared" si="26"/>
        <v>1.3037821699058287</v>
      </c>
      <c r="K70" s="5">
        <f t="shared" si="27"/>
        <v>0.5338312922472069</v>
      </c>
      <c r="L70" s="6">
        <f t="shared" si="28"/>
        <v>-0.6899437584583995</v>
      </c>
      <c r="M70" s="6">
        <f t="shared" si="29"/>
        <v>-0.15611246621119257</v>
      </c>
      <c r="N70" s="34">
        <f t="shared" si="30"/>
        <v>108.8823384092925</v>
      </c>
      <c r="O70" s="32">
        <f t="shared" si="31"/>
        <v>36.679546390570316</v>
      </c>
      <c r="P70">
        <f t="shared" si="32"/>
        <v>-0.03612295460495629</v>
      </c>
      <c r="Q70" s="5">
        <f t="shared" si="33"/>
        <v>1.6261175512931945</v>
      </c>
      <c r="R70" s="6">
        <f t="shared" si="34"/>
        <v>0.46664060445394534</v>
      </c>
      <c r="S70" s="7">
        <f t="shared" si="35"/>
        <v>3.484732223840762</v>
      </c>
      <c r="T70" s="6"/>
      <c r="U70" s="6"/>
      <c r="V70" s="6"/>
      <c r="W70" s="6"/>
      <c r="X70" s="6"/>
      <c r="AB70" s="6"/>
    </row>
    <row r="71" spans="1:28" ht="12.75">
      <c r="A71" s="5">
        <v>0.47</v>
      </c>
      <c r="B71" s="6">
        <f t="shared" si="18"/>
        <v>0.7478957687518112</v>
      </c>
      <c r="C71" s="36">
        <f t="shared" si="19"/>
        <v>373.15</v>
      </c>
      <c r="D71" s="31">
        <f t="shared" si="20"/>
        <v>145.53617426144805</v>
      </c>
      <c r="E71" s="32">
        <f t="shared" si="21"/>
        <v>101.26056298096645</v>
      </c>
      <c r="F71" s="32">
        <f t="shared" si="22"/>
        <v>52.098492736228884</v>
      </c>
      <c r="G71" s="5">
        <f t="shared" si="23"/>
        <v>0.8272585767534336</v>
      </c>
      <c r="H71" s="6">
        <f t="shared" si="24"/>
        <v>0.28425426944408055</v>
      </c>
      <c r="I71" s="6">
        <f t="shared" si="25"/>
        <v>2.2870403926938505</v>
      </c>
      <c r="J71" s="7">
        <f t="shared" si="26"/>
        <v>1.3287707536027895</v>
      </c>
      <c r="K71" s="5">
        <f t="shared" si="27"/>
        <v>0.5394662938794765</v>
      </c>
      <c r="L71" s="6">
        <f t="shared" si="28"/>
        <v>-0.6913460990017393</v>
      </c>
      <c r="M71" s="6">
        <f t="shared" si="29"/>
        <v>-0.15187980512226273</v>
      </c>
      <c r="N71" s="34">
        <f t="shared" si="30"/>
        <v>108.84588893046325</v>
      </c>
      <c r="O71" s="32">
        <f t="shared" si="31"/>
        <v>36.6902853309848</v>
      </c>
      <c r="P71">
        <f t="shared" si="32"/>
        <v>-0.04417090522978545</v>
      </c>
      <c r="Q71" s="5">
        <f t="shared" si="33"/>
        <v>1.5912675930889602</v>
      </c>
      <c r="R71" s="6">
        <f t="shared" si="34"/>
        <v>0.47566836084563924</v>
      </c>
      <c r="S71" s="7">
        <f t="shared" si="35"/>
        <v>3.3453299064499853</v>
      </c>
      <c r="T71" s="6"/>
      <c r="U71" s="6"/>
      <c r="V71" s="6"/>
      <c r="W71" s="6"/>
      <c r="X71" s="6"/>
      <c r="AB71" s="6"/>
    </row>
    <row r="72" spans="1:28" ht="12.75">
      <c r="A72" s="5">
        <v>0.48</v>
      </c>
      <c r="B72" s="6">
        <f t="shared" si="18"/>
        <v>0.747571475344445</v>
      </c>
      <c r="C72" s="36">
        <f t="shared" si="19"/>
        <v>373.15</v>
      </c>
      <c r="D72" s="31">
        <f t="shared" si="20"/>
        <v>145.4680802159784</v>
      </c>
      <c r="E72" s="32">
        <f t="shared" si="21"/>
        <v>101.26056298096645</v>
      </c>
      <c r="F72" s="32">
        <f t="shared" si="22"/>
        <v>52.098492736228884</v>
      </c>
      <c r="G72" s="5">
        <f t="shared" si="23"/>
        <v>0.8053034722838698</v>
      </c>
      <c r="H72" s="6">
        <f t="shared" si="24"/>
        <v>0.3041199908480446</v>
      </c>
      <c r="I72" s="6">
        <f t="shared" si="25"/>
        <v>2.2373753772199865</v>
      </c>
      <c r="J72" s="7">
        <f t="shared" si="26"/>
        <v>1.3554316857298796</v>
      </c>
      <c r="K72" s="5">
        <f t="shared" si="27"/>
        <v>0.5446880619372407</v>
      </c>
      <c r="L72" s="6">
        <f t="shared" si="28"/>
        <v>-0.6923469670899615</v>
      </c>
      <c r="M72" s="6">
        <f t="shared" si="29"/>
        <v>-0.14765890515272073</v>
      </c>
      <c r="N72" s="34">
        <f t="shared" si="30"/>
        <v>108.74778734258305</v>
      </c>
      <c r="O72" s="32">
        <f t="shared" si="31"/>
        <v>36.72029287339535</v>
      </c>
      <c r="P72">
        <f t="shared" si="32"/>
        <v>-0.0518173833994971</v>
      </c>
      <c r="Q72" s="5">
        <f t="shared" si="33"/>
        <v>1.5574405736342605</v>
      </c>
      <c r="R72" s="6">
        <f t="shared" si="34"/>
        <v>0.48543947049145186</v>
      </c>
      <c r="S72" s="7">
        <f t="shared" si="35"/>
        <v>3.208310548084461</v>
      </c>
      <c r="T72" s="6"/>
      <c r="U72" s="6"/>
      <c r="V72" s="6"/>
      <c r="W72" s="6"/>
      <c r="X72" s="6"/>
      <c r="AB72" s="6"/>
    </row>
    <row r="73" spans="1:28" ht="12.75">
      <c r="A73" s="5">
        <v>0.49</v>
      </c>
      <c r="B73" s="6">
        <f t="shared" si="18"/>
        <v>0.7470468094216038</v>
      </c>
      <c r="C73" s="36">
        <f t="shared" si="19"/>
        <v>373.15</v>
      </c>
      <c r="D73" s="31">
        <f t="shared" si="20"/>
        <v>145.3622284603941</v>
      </c>
      <c r="E73" s="32">
        <f t="shared" si="21"/>
        <v>101.26056298096645</v>
      </c>
      <c r="F73" s="32">
        <f t="shared" si="22"/>
        <v>52.098492736228884</v>
      </c>
      <c r="G73" s="5">
        <f t="shared" si="23"/>
        <v>0.7832541835973708</v>
      </c>
      <c r="H73" s="6">
        <f t="shared" si="24"/>
        <v>0.32488646488103556</v>
      </c>
      <c r="I73" s="6">
        <f t="shared" si="25"/>
        <v>2.1885827398824387</v>
      </c>
      <c r="J73" s="7">
        <f t="shared" si="26"/>
        <v>1.383873518816604</v>
      </c>
      <c r="K73" s="5">
        <f t="shared" si="27"/>
        <v>0.5494866470520398</v>
      </c>
      <c r="L73" s="6">
        <f t="shared" si="28"/>
        <v>-0.6929471672244782</v>
      </c>
      <c r="M73" s="6">
        <f t="shared" si="29"/>
        <v>-0.1434605201724385</v>
      </c>
      <c r="N73" s="34">
        <f t="shared" si="30"/>
        <v>108.59238898175167</v>
      </c>
      <c r="O73" s="32">
        <f t="shared" si="31"/>
        <v>36.76983947864244</v>
      </c>
      <c r="P73">
        <f t="shared" si="32"/>
        <v>-0.05906319361550327</v>
      </c>
      <c r="Q73" s="5">
        <f t="shared" si="33"/>
        <v>1.524585325350212</v>
      </c>
      <c r="R73" s="6">
        <f t="shared" si="34"/>
        <v>0.49598664819293364</v>
      </c>
      <c r="S73" s="7">
        <f t="shared" si="35"/>
        <v>3.0738434812808997</v>
      </c>
      <c r="T73" s="6"/>
      <c r="U73" s="6"/>
      <c r="V73" s="6"/>
      <c r="W73" s="6"/>
      <c r="X73" s="6"/>
      <c r="AB73" s="6"/>
    </row>
    <row r="74" spans="1:28" ht="12.75">
      <c r="A74" s="5">
        <v>0.5</v>
      </c>
      <c r="B74" s="6">
        <f t="shared" si="18"/>
        <v>0.7463270419098257</v>
      </c>
      <c r="C74" s="36">
        <f t="shared" si="19"/>
        <v>373.15</v>
      </c>
      <c r="D74" s="31">
        <f t="shared" si="20"/>
        <v>145.22319517514407</v>
      </c>
      <c r="E74" s="32">
        <f t="shared" si="21"/>
        <v>101.26056298096645</v>
      </c>
      <c r="F74" s="32">
        <f t="shared" si="22"/>
        <v>52.098492736228884</v>
      </c>
      <c r="G74" s="5">
        <f t="shared" si="23"/>
        <v>0.7611306094308558</v>
      </c>
      <c r="H74" s="6">
        <f t="shared" si="24"/>
        <v>0.34657359027997264</v>
      </c>
      <c r="I74" s="6">
        <f t="shared" si="25"/>
        <v>2.1406951429280725</v>
      </c>
      <c r="J74" s="7">
        <f t="shared" si="26"/>
        <v>1.414213562373095</v>
      </c>
      <c r="K74" s="5">
        <f t="shared" si="27"/>
        <v>0.5538520998554142</v>
      </c>
      <c r="L74" s="6">
        <f t="shared" si="28"/>
        <v>-0.6931471805599453</v>
      </c>
      <c r="M74" s="6">
        <f t="shared" si="29"/>
        <v>-0.13929508070453112</v>
      </c>
      <c r="N74" s="34">
        <f t="shared" si="30"/>
        <v>108.38399767175854</v>
      </c>
      <c r="O74" s="32">
        <f t="shared" si="31"/>
        <v>36.83919750338553</v>
      </c>
      <c r="P74">
        <f t="shared" si="32"/>
        <v>-0.0659088170324598</v>
      </c>
      <c r="Q74" s="5">
        <f t="shared" si="33"/>
        <v>1.4926540838196514</v>
      </c>
      <c r="R74" s="6">
        <f t="shared" si="34"/>
        <v>0.5073459161803486</v>
      </c>
      <c r="S74" s="7">
        <f t="shared" si="35"/>
        <v>2.942083569051634</v>
      </c>
      <c r="T74" s="6"/>
      <c r="U74" s="6"/>
      <c r="V74" s="6"/>
      <c r="W74" s="6"/>
      <c r="X74" s="6"/>
      <c r="AB74" s="6"/>
    </row>
    <row r="75" spans="1:28" ht="12.75">
      <c r="A75" s="5">
        <v>0.51</v>
      </c>
      <c r="B75" s="6">
        <f t="shared" si="18"/>
        <v>0.745417160291147</v>
      </c>
      <c r="C75" s="36">
        <f t="shared" si="19"/>
        <v>373.15</v>
      </c>
      <c r="D75" s="31">
        <f t="shared" si="20"/>
        <v>145.0554948283876</v>
      </c>
      <c r="E75" s="32">
        <f t="shared" si="21"/>
        <v>101.26056298096645</v>
      </c>
      <c r="F75" s="32">
        <f t="shared" si="22"/>
        <v>52.098492736228884</v>
      </c>
      <c r="G75" s="5">
        <f t="shared" si="23"/>
        <v>0.738952648521244</v>
      </c>
      <c r="H75" s="6">
        <f t="shared" si="24"/>
        <v>0.36920126578177515</v>
      </c>
      <c r="I75" s="6">
        <f t="shared" si="25"/>
        <v>2.093741482495772</v>
      </c>
      <c r="J75" s="7">
        <f t="shared" si="26"/>
        <v>1.4465787211749779</v>
      </c>
      <c r="K75" s="5">
        <f t="shared" si="27"/>
        <v>0.5577744709789043</v>
      </c>
      <c r="L75" s="6">
        <f t="shared" si="28"/>
        <v>-0.6929471672244782</v>
      </c>
      <c r="M75" s="6">
        <f t="shared" si="29"/>
        <v>-0.13517269624557393</v>
      </c>
      <c r="N75" s="34">
        <f t="shared" si="30"/>
        <v>108.12685503960384</v>
      </c>
      <c r="O75" s="32">
        <f t="shared" si="31"/>
        <v>36.92863978878375</v>
      </c>
      <c r="P75">
        <f t="shared" si="32"/>
        <v>-0.07235441377848206</v>
      </c>
      <c r="Q75" s="5">
        <f t="shared" si="33"/>
        <v>1.4616022750806803</v>
      </c>
      <c r="R75" s="6">
        <f t="shared" si="34"/>
        <v>0.519556815732353</v>
      </c>
      <c r="S75" s="7">
        <f t="shared" si="35"/>
        <v>2.813171208273817</v>
      </c>
      <c r="T75" s="6"/>
      <c r="U75" s="6"/>
      <c r="V75" s="6"/>
      <c r="W75" s="6"/>
      <c r="X75" s="6"/>
      <c r="AB75" s="6"/>
    </row>
    <row r="76" spans="1:28" ht="12.75">
      <c r="A76" s="5">
        <v>0.52</v>
      </c>
      <c r="B76" s="6">
        <f t="shared" si="18"/>
        <v>0.7443219293335874</v>
      </c>
      <c r="C76" s="36">
        <f t="shared" si="19"/>
        <v>373.15</v>
      </c>
      <c r="D76" s="31">
        <f t="shared" si="20"/>
        <v>144.86356892131772</v>
      </c>
      <c r="E76" s="32">
        <f t="shared" si="21"/>
        <v>101.26056298096645</v>
      </c>
      <c r="F76" s="32">
        <f t="shared" si="22"/>
        <v>52.098492736228884</v>
      </c>
      <c r="G76" s="5">
        <f t="shared" si="23"/>
        <v>0.7167401996054548</v>
      </c>
      <c r="H76" s="6">
        <f t="shared" si="24"/>
        <v>0.3927893901233623</v>
      </c>
      <c r="I76" s="6">
        <f t="shared" si="25"/>
        <v>2.047747072112516</v>
      </c>
      <c r="J76" s="7">
        <f t="shared" si="26"/>
        <v>1.4811064208380147</v>
      </c>
      <c r="K76" s="5">
        <f t="shared" si="27"/>
        <v>0.5612438110540504</v>
      </c>
      <c r="L76" s="6">
        <f t="shared" si="28"/>
        <v>-0.6923469670899615</v>
      </c>
      <c r="M76" s="6">
        <f t="shared" si="29"/>
        <v>-0.13110315603591105</v>
      </c>
      <c r="N76" s="34">
        <f t="shared" si="30"/>
        <v>107.82513110966433</v>
      </c>
      <c r="O76" s="32">
        <f t="shared" si="31"/>
        <v>37.0384378116534</v>
      </c>
      <c r="P76">
        <f t="shared" si="32"/>
        <v>-0.07839982372545477</v>
      </c>
      <c r="Q76" s="5">
        <f t="shared" si="33"/>
        <v>1.4313883256415143</v>
      </c>
      <c r="R76" s="6">
        <f t="shared" si="34"/>
        <v>0.5326626472216929</v>
      </c>
      <c r="S76" s="7">
        <f t="shared" si="35"/>
        <v>2.6872324032996704</v>
      </c>
      <c r="T76" s="6"/>
      <c r="U76" s="6"/>
      <c r="V76" s="6"/>
      <c r="W76" s="6"/>
      <c r="X76" s="6"/>
      <c r="AB76" s="6"/>
    </row>
    <row r="77" spans="1:28" ht="12.75">
      <c r="A77" s="5">
        <v>0.53</v>
      </c>
      <c r="B77" s="6">
        <f t="shared" si="18"/>
        <v>0.7430459514937238</v>
      </c>
      <c r="C77" s="36">
        <f t="shared" si="19"/>
        <v>373.15</v>
      </c>
      <c r="D77" s="31">
        <f t="shared" si="20"/>
        <v>144.65177546459824</v>
      </c>
      <c r="E77" s="32">
        <f t="shared" si="21"/>
        <v>101.26056298096645</v>
      </c>
      <c r="F77" s="32">
        <f t="shared" si="22"/>
        <v>52.098492736228884</v>
      </c>
      <c r="G77" s="5">
        <f t="shared" si="23"/>
        <v>0.6945131614204073</v>
      </c>
      <c r="H77" s="6">
        <f t="shared" si="24"/>
        <v>0.41735786204165326</v>
      </c>
      <c r="I77" s="6">
        <f t="shared" si="25"/>
        <v>2.0027338284745215</v>
      </c>
      <c r="J77" s="7">
        <f t="shared" si="26"/>
        <v>1.517945630871224</v>
      </c>
      <c r="K77" s="5">
        <f t="shared" si="27"/>
        <v>0.5642501707123929</v>
      </c>
      <c r="L77" s="6">
        <f t="shared" si="28"/>
        <v>-0.6913460990017393</v>
      </c>
      <c r="M77" s="6">
        <f t="shared" si="29"/>
        <v>-0.12709592828934635</v>
      </c>
      <c r="N77" s="34">
        <f t="shared" si="30"/>
        <v>107.48291613534889</v>
      </c>
      <c r="O77" s="32">
        <f t="shared" si="31"/>
        <v>37.16885932924937</v>
      </c>
      <c r="P77">
        <f t="shared" si="32"/>
        <v>-0.0840445657187221</v>
      </c>
      <c r="Q77" s="5">
        <f t="shared" si="33"/>
        <v>1.4019734933843844</v>
      </c>
      <c r="R77" s="6">
        <f t="shared" si="34"/>
        <v>0.5467107415027154</v>
      </c>
      <c r="S77" s="7">
        <f t="shared" si="35"/>
        <v>2.564378906349732</v>
      </c>
      <c r="T77" s="6"/>
      <c r="U77" s="6"/>
      <c r="V77" s="6"/>
      <c r="W77" s="6"/>
      <c r="X77" s="6"/>
      <c r="AB77" s="6"/>
    </row>
    <row r="78" spans="1:28" ht="12.75">
      <c r="A78" s="5">
        <v>0.54</v>
      </c>
      <c r="B78" s="6">
        <f t="shared" si="18"/>
        <v>0.7415937275950458</v>
      </c>
      <c r="C78" s="36">
        <f t="shared" si="19"/>
        <v>373.15</v>
      </c>
      <c r="D78" s="31">
        <f t="shared" si="20"/>
        <v>144.4243790600068</v>
      </c>
      <c r="E78" s="32">
        <f t="shared" si="21"/>
        <v>101.26056298096645</v>
      </c>
      <c r="F78" s="32">
        <f t="shared" si="22"/>
        <v>52.098492736228884</v>
      </c>
      <c r="G78" s="5">
        <f t="shared" si="23"/>
        <v>0.6722914327030208</v>
      </c>
      <c r="H78" s="6">
        <f t="shared" si="24"/>
        <v>0.4429265802735674</v>
      </c>
      <c r="I78" s="6">
        <f t="shared" si="25"/>
        <v>1.9587204583845126</v>
      </c>
      <c r="J78" s="7">
        <f t="shared" si="26"/>
        <v>1.5572579966884093</v>
      </c>
      <c r="K78" s="5">
        <f t="shared" si="27"/>
        <v>0.5667836005854723</v>
      </c>
      <c r="L78" s="6">
        <f t="shared" si="28"/>
        <v>-0.6899437584583995</v>
      </c>
      <c r="M78" s="6">
        <f t="shared" si="29"/>
        <v>-0.12316015787292722</v>
      </c>
      <c r="N78" s="34">
        <f t="shared" si="30"/>
        <v>107.10421362271032</v>
      </c>
      <c r="O78" s="32">
        <f t="shared" si="31"/>
        <v>37.320165437296495</v>
      </c>
      <c r="P78">
        <f t="shared" si="32"/>
        <v>-0.08928783525687167</v>
      </c>
      <c r="Q78" s="5">
        <f t="shared" si="33"/>
        <v>1.3733217177686032</v>
      </c>
      <c r="R78" s="6">
        <f t="shared" si="34"/>
        <v>0.5617527660977265</v>
      </c>
      <c r="S78" s="7">
        <f t="shared" si="35"/>
        <v>2.444708420945613</v>
      </c>
      <c r="T78" s="6"/>
      <c r="U78" s="6"/>
      <c r="V78" s="6"/>
      <c r="W78" s="6"/>
      <c r="X78" s="6"/>
      <c r="AB78" s="6"/>
    </row>
    <row r="79" spans="1:28" ht="12.75">
      <c r="A79" s="5">
        <v>0.55</v>
      </c>
      <c r="B79" s="6">
        <f t="shared" si="18"/>
        <v>0.7399697183791115</v>
      </c>
      <c r="C79" s="36">
        <f t="shared" si="19"/>
        <v>373.15</v>
      </c>
      <c r="D79" s="31">
        <f t="shared" si="20"/>
        <v>144.18554144444053</v>
      </c>
      <c r="E79" s="32">
        <f t="shared" si="21"/>
        <v>101.26056298096645</v>
      </c>
      <c r="F79" s="32">
        <f t="shared" si="22"/>
        <v>52.098492736228884</v>
      </c>
      <c r="G79" s="5">
        <f t="shared" si="23"/>
        <v>0.6500949121902146</v>
      </c>
      <c r="H79" s="6">
        <f t="shared" si="24"/>
        <v>0.46951544355602387</v>
      </c>
      <c r="I79" s="6">
        <f t="shared" si="25"/>
        <v>1.9157226458176024</v>
      </c>
      <c r="J79" s="7">
        <f t="shared" si="26"/>
        <v>1.5992190935256534</v>
      </c>
      <c r="K79" s="5">
        <f t="shared" si="27"/>
        <v>0.5688341513048287</v>
      </c>
      <c r="L79" s="6">
        <f t="shared" si="28"/>
        <v>-0.6881388137135885</v>
      </c>
      <c r="M79" s="6">
        <f t="shared" si="29"/>
        <v>-0.11930466240875981</v>
      </c>
      <c r="N79" s="34">
        <f t="shared" si="30"/>
        <v>106.69293449698237</v>
      </c>
      <c r="O79" s="32">
        <f t="shared" si="31"/>
        <v>37.49260694745816</v>
      </c>
      <c r="P79">
        <f t="shared" si="32"/>
        <v>-0.09412850059355003</v>
      </c>
      <c r="Q79" s="5">
        <f t="shared" si="33"/>
        <v>1.3453994879620208</v>
      </c>
      <c r="R79" s="6">
        <f t="shared" si="34"/>
        <v>0.5778450702686412</v>
      </c>
      <c r="S79" s="7">
        <f t="shared" si="35"/>
        <v>2.328304864375744</v>
      </c>
      <c r="T79" s="6"/>
      <c r="U79" s="6"/>
      <c r="V79" s="6"/>
      <c r="W79" s="6"/>
      <c r="X79" s="6"/>
      <c r="AB79" s="6"/>
    </row>
    <row r="80" spans="1:28" ht="12.75">
      <c r="A80" s="5">
        <v>0.56</v>
      </c>
      <c r="B80" s="6">
        <f t="shared" si="18"/>
        <v>0.7381784075290649</v>
      </c>
      <c r="C80" s="36">
        <f t="shared" si="19"/>
        <v>373.15</v>
      </c>
      <c r="D80" s="31">
        <f t="shared" si="20"/>
        <v>143.93931233508698</v>
      </c>
      <c r="E80" s="32">
        <f t="shared" si="21"/>
        <v>101.26056298096645</v>
      </c>
      <c r="F80" s="32">
        <f t="shared" si="22"/>
        <v>52.098492736228884</v>
      </c>
      <c r="G80" s="5">
        <f t="shared" si="23"/>
        <v>0.6279434986189079</v>
      </c>
      <c r="H80" s="6">
        <f t="shared" si="24"/>
        <v>0.497144350625942</v>
      </c>
      <c r="I80" s="6">
        <f t="shared" si="25"/>
        <v>1.873753238188013</v>
      </c>
      <c r="J80" s="7">
        <f t="shared" si="26"/>
        <v>1.644019816882208</v>
      </c>
      <c r="K80" s="5">
        <f t="shared" si="27"/>
        <v>0.5703918735020028</v>
      </c>
      <c r="L80" s="6">
        <f t="shared" si="28"/>
        <v>-0.6859298002523729</v>
      </c>
      <c r="M80" s="6">
        <f t="shared" si="29"/>
        <v>-0.11553792675037011</v>
      </c>
      <c r="N80" s="34">
        <f t="shared" si="30"/>
        <v>106.2528923603432</v>
      </c>
      <c r="O80" s="32">
        <f t="shared" si="31"/>
        <v>37.68641997474378</v>
      </c>
      <c r="P80">
        <f t="shared" si="32"/>
        <v>-0.09856509721382387</v>
      </c>
      <c r="Q80" s="5">
        <f t="shared" si="33"/>
        <v>1.318175727730473</v>
      </c>
      <c r="R80" s="6">
        <f t="shared" si="34"/>
        <v>0.5950490737975798</v>
      </c>
      <c r="S80" s="7">
        <f t="shared" si="35"/>
        <v>2.215238684967489</v>
      </c>
      <c r="T80" s="6"/>
      <c r="U80" s="6"/>
      <c r="V80" s="6"/>
      <c r="W80" s="6"/>
      <c r="X80" s="6"/>
      <c r="AB80" s="6"/>
    </row>
    <row r="81" spans="1:28" ht="12.75">
      <c r="A81" s="5">
        <v>0.57</v>
      </c>
      <c r="B81" s="6">
        <f t="shared" si="18"/>
        <v>0.7362243667773509</v>
      </c>
      <c r="C81" s="36">
        <f t="shared" si="19"/>
        <v>373.15</v>
      </c>
      <c r="D81" s="31">
        <f t="shared" si="20"/>
        <v>143.68962039435863</v>
      </c>
      <c r="E81" s="32">
        <f t="shared" si="21"/>
        <v>101.26056298096645</v>
      </c>
      <c r="F81" s="32">
        <f t="shared" si="22"/>
        <v>52.098492736228884</v>
      </c>
      <c r="G81" s="5">
        <f t="shared" si="23"/>
        <v>0.60585709072602</v>
      </c>
      <c r="H81" s="6">
        <f t="shared" si="24"/>
        <v>0.5258332002202406</v>
      </c>
      <c r="I81" s="6">
        <f t="shared" si="25"/>
        <v>1.8328224309862886</v>
      </c>
      <c r="J81" s="7">
        <f t="shared" si="26"/>
        <v>1.6918679260042444</v>
      </c>
      <c r="K81" s="5">
        <f t="shared" si="27"/>
        <v>0.5714468178085349</v>
      </c>
      <c r="L81" s="6">
        <f t="shared" si="28"/>
        <v>-0.683314913574166</v>
      </c>
      <c r="M81" s="6">
        <f t="shared" si="29"/>
        <v>-0.11186809576563106</v>
      </c>
      <c r="N81" s="34">
        <f t="shared" si="30"/>
        <v>105.78779978731461</v>
      </c>
      <c r="O81" s="32">
        <f t="shared" si="31"/>
        <v>37.90182060704402</v>
      </c>
      <c r="P81">
        <f t="shared" si="32"/>
        <v>-0.10259582061710626</v>
      </c>
      <c r="Q81" s="5">
        <f t="shared" si="33"/>
        <v>1.2916216961006157</v>
      </c>
      <c r="R81" s="6">
        <f t="shared" si="34"/>
        <v>0.6134317051689513</v>
      </c>
      <c r="S81" s="7">
        <f t="shared" si="35"/>
        <v>2.1055672297617507</v>
      </c>
      <c r="T81" s="6"/>
      <c r="U81" s="6"/>
      <c r="V81" s="6"/>
      <c r="W81" s="6"/>
      <c r="X81" s="6"/>
      <c r="AB81" s="6"/>
    </row>
    <row r="82" spans="1:28" ht="12.75">
      <c r="A82" s="5">
        <v>0.58</v>
      </c>
      <c r="B82" s="6">
        <f t="shared" si="18"/>
        <v>0.7341123237323702</v>
      </c>
      <c r="C82" s="36">
        <f t="shared" si="19"/>
        <v>373.15</v>
      </c>
      <c r="D82" s="31">
        <f t="shared" si="20"/>
        <v>143.44026411061793</v>
      </c>
      <c r="E82" s="32">
        <f t="shared" si="21"/>
        <v>101.26056298096645</v>
      </c>
      <c r="F82" s="32">
        <f t="shared" si="22"/>
        <v>52.098492736228884</v>
      </c>
      <c r="G82" s="5">
        <f t="shared" si="23"/>
        <v>0.58385558724847</v>
      </c>
      <c r="H82" s="6">
        <f t="shared" si="24"/>
        <v>0.5556018910758396</v>
      </c>
      <c r="I82" s="6">
        <f t="shared" si="25"/>
        <v>1.7929379500511742</v>
      </c>
      <c r="J82" s="7">
        <f t="shared" si="26"/>
        <v>1.7429897590997419</v>
      </c>
      <c r="K82" s="5">
        <f t="shared" si="27"/>
        <v>0.5719890348559652</v>
      </c>
      <c r="L82" s="6">
        <f t="shared" si="28"/>
        <v>-0.6802920001921535</v>
      </c>
      <c r="M82" s="6">
        <f t="shared" si="29"/>
        <v>-0.10830296533618833</v>
      </c>
      <c r="N82" s="34">
        <f t="shared" si="30"/>
        <v>105.30126560303064</v>
      </c>
      <c r="O82" s="32">
        <f t="shared" si="31"/>
        <v>38.13899850758728</v>
      </c>
      <c r="P82">
        <f t="shared" si="32"/>
        <v>-0.10621851731658327</v>
      </c>
      <c r="Q82" s="5">
        <f t="shared" si="33"/>
        <v>1.2657109029868454</v>
      </c>
      <c r="R82" s="6">
        <f t="shared" si="34"/>
        <v>0.6330658958753089</v>
      </c>
      <c r="S82" s="7">
        <f t="shared" si="35"/>
        <v>1.999335158051453</v>
      </c>
      <c r="T82" s="6"/>
      <c r="U82" s="6"/>
      <c r="V82" s="6"/>
      <c r="W82" s="6"/>
      <c r="X82" s="6"/>
      <c r="AB82" s="6"/>
    </row>
    <row r="83" spans="1:28" ht="12.75">
      <c r="A83" s="5">
        <v>0.59</v>
      </c>
      <c r="B83" s="6">
        <f t="shared" si="18"/>
        <v>0.7318472330937184</v>
      </c>
      <c r="C83" s="36">
        <f t="shared" si="19"/>
        <v>373.15</v>
      </c>
      <c r="D83" s="31">
        <f t="shared" si="20"/>
        <v>143.1949023651968</v>
      </c>
      <c r="E83" s="32">
        <f t="shared" si="21"/>
        <v>101.26056298096645</v>
      </c>
      <c r="F83" s="32">
        <f t="shared" si="22"/>
        <v>52.098492736228884</v>
      </c>
      <c r="G83" s="5">
        <f t="shared" si="23"/>
        <v>0.5619588869231772</v>
      </c>
      <c r="H83" s="6">
        <f t="shared" si="24"/>
        <v>0.586470321929658</v>
      </c>
      <c r="I83" s="6">
        <f t="shared" si="25"/>
        <v>1.7541052308314917</v>
      </c>
      <c r="J83" s="7">
        <f t="shared" si="26"/>
        <v>1.7976321414484628</v>
      </c>
      <c r="K83" s="5">
        <f t="shared" si="27"/>
        <v>0.5720085752758343</v>
      </c>
      <c r="L83" s="6">
        <f t="shared" si="28"/>
        <v>-0.6768585467349507</v>
      </c>
      <c r="M83" s="6">
        <f t="shared" si="29"/>
        <v>-0.10484997145911645</v>
      </c>
      <c r="N83" s="34">
        <f t="shared" si="30"/>
        <v>104.79679308909444</v>
      </c>
      <c r="O83" s="32">
        <f t="shared" si="31"/>
        <v>38.398109276102375</v>
      </c>
      <c r="P83">
        <f t="shared" si="32"/>
        <v>-0.10943067394086999</v>
      </c>
      <c r="Q83" s="5">
        <f t="shared" si="33"/>
        <v>1.2404190391418957</v>
      </c>
      <c r="R83" s="6">
        <f t="shared" si="34"/>
        <v>0.6540311387958089</v>
      </c>
      <c r="S83" s="7">
        <f t="shared" si="35"/>
        <v>1.896574896152092</v>
      </c>
      <c r="T83" s="6"/>
      <c r="U83" s="6"/>
      <c r="V83" s="6"/>
      <c r="W83" s="6"/>
      <c r="X83" s="6"/>
      <c r="AB83" s="6"/>
    </row>
    <row r="84" spans="1:28" ht="12.75">
      <c r="A84" s="5">
        <v>0.6</v>
      </c>
      <c r="B84" s="6">
        <f t="shared" si="18"/>
        <v>0.7294343519744667</v>
      </c>
      <c r="C84" s="36">
        <f t="shared" si="19"/>
        <v>373.15</v>
      </c>
      <c r="D84" s="31">
        <f t="shared" si="20"/>
        <v>142.9570444270492</v>
      </c>
      <c r="E84" s="32">
        <f t="shared" si="21"/>
        <v>101.26056298096645</v>
      </c>
      <c r="F84" s="32">
        <f t="shared" si="22"/>
        <v>52.098492736228884</v>
      </c>
      <c r="G84" s="5">
        <f t="shared" si="23"/>
        <v>0.5401868884870608</v>
      </c>
      <c r="H84" s="6">
        <f t="shared" si="24"/>
        <v>0.6184583915186149</v>
      </c>
      <c r="I84" s="6">
        <f t="shared" si="25"/>
        <v>1.7163275940807339</v>
      </c>
      <c r="J84" s="7">
        <f t="shared" si="26"/>
        <v>1.8560645104000413</v>
      </c>
      <c r="K84" s="5">
        <f t="shared" si="27"/>
        <v>0.5714954896996824</v>
      </c>
      <c r="L84" s="6">
        <f t="shared" si="28"/>
        <v>-0.6730116670092564</v>
      </c>
      <c r="M84" s="6">
        <f t="shared" si="29"/>
        <v>-0.10151617730957396</v>
      </c>
      <c r="N84" s="34">
        <f t="shared" si="30"/>
        <v>104.27777906182968</v>
      </c>
      <c r="O84" s="32">
        <f t="shared" si="31"/>
        <v>38.679265365219514</v>
      </c>
      <c r="P84">
        <f t="shared" si="32"/>
        <v>-0.11222940429666506</v>
      </c>
      <c r="Q84" s="5">
        <f t="shared" si="33"/>
        <v>1.2157239199574446</v>
      </c>
      <c r="R84" s="6">
        <f t="shared" si="34"/>
        <v>0.6764141200638332</v>
      </c>
      <c r="S84" s="7">
        <f t="shared" si="35"/>
        <v>1.79730712871978</v>
      </c>
      <c r="T84" s="6"/>
      <c r="U84" s="6"/>
      <c r="V84" s="6"/>
      <c r="W84" s="6"/>
      <c r="X84" s="6"/>
      <c r="AB84" s="6"/>
    </row>
    <row r="85" spans="1:28" ht="12.75">
      <c r="A85" s="5">
        <v>0.61</v>
      </c>
      <c r="B85" s="6">
        <f t="shared" si="18"/>
        <v>0.7268793201142836</v>
      </c>
      <c r="C85" s="36">
        <f t="shared" si="19"/>
        <v>373.15</v>
      </c>
      <c r="D85" s="31">
        <f t="shared" si="20"/>
        <v>142.73003908276922</v>
      </c>
      <c r="E85" s="32">
        <f t="shared" si="21"/>
        <v>101.26056298096645</v>
      </c>
      <c r="F85" s="32">
        <f t="shared" si="22"/>
        <v>52.098492736228884</v>
      </c>
      <c r="G85" s="5">
        <f t="shared" si="23"/>
        <v>0.5185594906770401</v>
      </c>
      <c r="H85" s="6">
        <f t="shared" si="24"/>
        <v>0.6515859985796296</v>
      </c>
      <c r="I85" s="6">
        <f t="shared" si="25"/>
        <v>1.679606417510474</v>
      </c>
      <c r="J85" s="7">
        <f t="shared" si="26"/>
        <v>1.9185812844896397</v>
      </c>
      <c r="K85" s="5">
        <f t="shared" si="27"/>
        <v>0.57043982875905</v>
      </c>
      <c r="L85" s="6">
        <f t="shared" si="28"/>
        <v>-0.6687480868518094</v>
      </c>
      <c r="M85" s="6">
        <f t="shared" si="29"/>
        <v>-0.09830825809275945</v>
      </c>
      <c r="N85" s="34">
        <f t="shared" si="30"/>
        <v>103.74751376836842</v>
      </c>
      <c r="O85" s="32">
        <f t="shared" si="31"/>
        <v>38.98252531440079</v>
      </c>
      <c r="P85">
        <f t="shared" si="32"/>
        <v>-0.1146114342207076</v>
      </c>
      <c r="Q85" s="5">
        <f t="shared" si="33"/>
        <v>1.191605442810301</v>
      </c>
      <c r="R85" s="6">
        <f t="shared" si="34"/>
        <v>0.7003094356044011</v>
      </c>
      <c r="S85" s="7">
        <f t="shared" si="35"/>
        <v>1.7015413219184852</v>
      </c>
      <c r="T85" s="6"/>
      <c r="U85" s="6"/>
      <c r="V85" s="6"/>
      <c r="W85" s="6"/>
      <c r="X85" s="6"/>
      <c r="AB85" s="6"/>
    </row>
    <row r="86" spans="1:28" ht="12.75">
      <c r="A86" s="5">
        <v>0.62</v>
      </c>
      <c r="B86" s="6">
        <f t="shared" si="18"/>
        <v>0.7241882458524822</v>
      </c>
      <c r="C86" s="36">
        <f t="shared" si="19"/>
        <v>373.15</v>
      </c>
      <c r="D86" s="31">
        <f t="shared" si="20"/>
        <v>142.517062570727</v>
      </c>
      <c r="E86" s="32">
        <f t="shared" si="21"/>
        <v>101.26056298096645</v>
      </c>
      <c r="F86" s="32">
        <f t="shared" si="22"/>
        <v>52.098492736228884</v>
      </c>
      <c r="G86" s="5">
        <f t="shared" si="23"/>
        <v>0.49709659223003433</v>
      </c>
      <c r="H86" s="6">
        <f t="shared" si="24"/>
        <v>0.6858730418496214</v>
      </c>
      <c r="I86" s="6">
        <f t="shared" si="25"/>
        <v>1.6439413030077767</v>
      </c>
      <c r="J86" s="7">
        <f t="shared" si="26"/>
        <v>1.9855045076072448</v>
      </c>
      <c r="K86" s="5">
        <f t="shared" si="27"/>
        <v>0.5688316430854774</v>
      </c>
      <c r="L86" s="6">
        <f t="shared" si="28"/>
        <v>-0.664064126564108</v>
      </c>
      <c r="M86" s="6">
        <f t="shared" si="29"/>
        <v>-0.09523248347863056</v>
      </c>
      <c r="N86" s="34">
        <f t="shared" si="30"/>
        <v>103.20918154714323</v>
      </c>
      <c r="O86" s="32">
        <f t="shared" si="31"/>
        <v>39.30788102358378</v>
      </c>
      <c r="P86">
        <f t="shared" si="32"/>
        <v>-0.11657308401449559</v>
      </c>
      <c r="Q86" s="5">
        <f t="shared" si="33"/>
        <v>1.1680455578265843</v>
      </c>
      <c r="R86" s="6">
        <f t="shared" si="34"/>
        <v>0.7258204056513626</v>
      </c>
      <c r="S86" s="7">
        <f t="shared" si="35"/>
        <v>1.6092762737613608</v>
      </c>
      <c r="T86" s="6"/>
      <c r="U86" s="6"/>
      <c r="V86" s="6"/>
      <c r="W86" s="6"/>
      <c r="X86" s="6"/>
      <c r="AB86" s="6"/>
    </row>
    <row r="87" spans="1:28" ht="12.75">
      <c r="A87" s="5">
        <v>0.63</v>
      </c>
      <c r="B87" s="6">
        <f t="shared" si="18"/>
        <v>0.7213677988398705</v>
      </c>
      <c r="C87" s="36">
        <f t="shared" si="19"/>
        <v>373.15</v>
      </c>
      <c r="D87" s="31">
        <f t="shared" si="20"/>
        <v>142.32110494262565</v>
      </c>
      <c r="E87" s="32">
        <f t="shared" si="21"/>
        <v>101.26056298096645</v>
      </c>
      <c r="F87" s="32">
        <f t="shared" si="22"/>
        <v>52.098492736228884</v>
      </c>
      <c r="G87" s="5">
        <f t="shared" si="23"/>
        <v>0.47581809188296276</v>
      </c>
      <c r="H87" s="6">
        <f t="shared" si="24"/>
        <v>0.7213394200655096</v>
      </c>
      <c r="I87" s="6">
        <f t="shared" si="25"/>
        <v>1.6093302390965152</v>
      </c>
      <c r="J87" s="7">
        <f t="shared" si="26"/>
        <v>2.0571868034064997</v>
      </c>
      <c r="K87" s="5">
        <f t="shared" si="27"/>
        <v>0.5666609833105051</v>
      </c>
      <c r="L87" s="6">
        <f t="shared" si="28"/>
        <v>-0.6589556806830628</v>
      </c>
      <c r="M87" s="6">
        <f t="shared" si="29"/>
        <v>-0.09229469737255769</v>
      </c>
      <c r="N87" s="34">
        <f t="shared" si="30"/>
        <v>102.66586220092007</v>
      </c>
      <c r="O87" s="32">
        <f t="shared" si="31"/>
        <v>39.65524274170559</v>
      </c>
      <c r="P87">
        <f t="shared" si="32"/>
        <v>-0.1181102482149396</v>
      </c>
      <c r="Q87" s="5">
        <f t="shared" si="33"/>
        <v>1.1450282521267785</v>
      </c>
      <c r="R87" s="6">
        <f t="shared" si="34"/>
        <v>0.7530600031354853</v>
      </c>
      <c r="S87" s="7">
        <f t="shared" si="35"/>
        <v>1.5205006870093631</v>
      </c>
      <c r="T87" s="6"/>
      <c r="U87" s="6"/>
      <c r="V87" s="6"/>
      <c r="W87" s="6"/>
      <c r="X87" s="6"/>
      <c r="AB87" s="6"/>
    </row>
    <row r="88" spans="1:28" ht="12.75">
      <c r="A88" s="5">
        <v>0.64</v>
      </c>
      <c r="B88" s="6">
        <f aca="true" t="shared" si="36" ref="B88:B124">N88/D88</f>
        <v>0.7184253106084375</v>
      </c>
      <c r="C88" s="36">
        <f aca="true" t="shared" si="37" ref="C88:C124">$B$16</f>
        <v>373.15</v>
      </c>
      <c r="D88" s="31">
        <f aca="true" t="shared" si="38" ref="D88:D124">N88+O88</f>
        <v>142.14495442258206</v>
      </c>
      <c r="E88" s="32">
        <f aca="true" t="shared" si="39" ref="E88:E124">PsatDIPPR101(C88,$C$8,$D$8,$E$8,$F$8,$G$8)</f>
        <v>101.26056298096645</v>
      </c>
      <c r="F88" s="32">
        <f aca="true" t="shared" si="40" ref="F88:F124">PsatDIPPR101(C88,$C$9,$D$9,$E$9,$F$9,$G$9)</f>
        <v>52.098492736228884</v>
      </c>
      <c r="G88" s="5">
        <f aca="true" t="shared" si="41" ref="G88:G124">LnGammaMargules(A88,1-A88,$B$8,$B$9)</f>
        <v>0.4547438883727446</v>
      </c>
      <c r="H88" s="6">
        <f aca="true" t="shared" si="42" ref="H88:H124">LnGammaMargules(1-A88,A88,$B$9,$B$8)</f>
        <v>0.7580050319642132</v>
      </c>
      <c r="I88" s="6">
        <f aca="true" t="shared" si="43" ref="I88:I124">EXP(G88)</f>
        <v>1.5757697583927137</v>
      </c>
      <c r="J88" s="7">
        <f aca="true" t="shared" si="44" ref="J88:J124">EXP(H88)</f>
        <v>2.134014680017139</v>
      </c>
      <c r="K88" s="5">
        <f aca="true" t="shared" si="45" ref="K88:K124">Ge_RTMargules(A88,1-A88,$B$8,$B$9)</f>
        <v>0.5639179000656732</v>
      </c>
      <c r="L88" s="6">
        <f aca="true" t="shared" si="46" ref="L88:L124">Gm_RTMargules(1-A88,A88,$B$9,$B$8)</f>
        <v>-0.6534181947937018</v>
      </c>
      <c r="M88" s="6">
        <f aca="true" t="shared" si="47" ref="M88:M119">K88+L88</f>
        <v>-0.08950029472802856</v>
      </c>
      <c r="N88" s="34">
        <f aca="true" t="shared" si="48" ref="N88:N124">A88*I88*E88</f>
        <v>102.12053303246572</v>
      </c>
      <c r="O88" s="32">
        <f aca="true" t="shared" si="49" ref="O88:O124">(1-A88)*J88*F88</f>
        <v>40.02442139011634</v>
      </c>
      <c r="P88">
        <f t="shared" si="32"/>
        <v>-0.11921837240706812</v>
      </c>
      <c r="Q88" s="5">
        <f t="shared" si="33"/>
        <v>1.1225395478256837</v>
      </c>
      <c r="R88" s="6">
        <f t="shared" si="34"/>
        <v>0.7821519149765626</v>
      </c>
      <c r="S88" s="7">
        <f t="shared" si="35"/>
        <v>1.4351937601013494</v>
      </c>
      <c r="T88" s="6"/>
      <c r="U88" s="6"/>
      <c r="V88" s="6"/>
      <c r="W88" s="6"/>
      <c r="X88" s="6"/>
      <c r="AB88" s="6"/>
    </row>
    <row r="89" spans="1:28" ht="12.75">
      <c r="A89" s="5">
        <v>0.65</v>
      </c>
      <c r="B89" s="6">
        <f t="shared" si="36"/>
        <v>0.7153688842960707</v>
      </c>
      <c r="C89" s="36">
        <f t="shared" si="37"/>
        <v>373.15</v>
      </c>
      <c r="D89" s="31">
        <f t="shared" si="38"/>
        <v>141.99117927137485</v>
      </c>
      <c r="E89" s="32">
        <f t="shared" si="39"/>
        <v>101.26056298096645</v>
      </c>
      <c r="F89" s="32">
        <f t="shared" si="40"/>
        <v>52.098492736228884</v>
      </c>
      <c r="G89" s="5">
        <f t="shared" si="41"/>
        <v>0.4338938804362991</v>
      </c>
      <c r="H89" s="6">
        <f t="shared" si="42"/>
        <v>0.7958897762826516</v>
      </c>
      <c r="I89" s="6">
        <f t="shared" si="43"/>
        <v>1.5432550898697865</v>
      </c>
      <c r="J89" s="7">
        <f t="shared" si="44"/>
        <v>2.2164122307309073</v>
      </c>
      <c r="K89" s="5">
        <f t="shared" si="45"/>
        <v>0.5605924439825225</v>
      </c>
      <c r="L89" s="6">
        <f t="shared" si="46"/>
        <v>-0.6474466390346325</v>
      </c>
      <c r="M89" s="6">
        <f t="shared" si="47"/>
        <v>-0.08685419505211</v>
      </c>
      <c r="N89" s="34">
        <f t="shared" si="48"/>
        <v>101.57607149524678</v>
      </c>
      <c r="O89" s="32">
        <f t="shared" si="49"/>
        <v>40.41510777612806</v>
      </c>
      <c r="P89">
        <f aca="true" t="shared" si="50" ref="P89:P123">A89*LN($B$17*A89/E89)+(1-A89)*LN($B$17*(1-A89)/F89)</f>
        <v>-0.11989242672948822</v>
      </c>
      <c r="Q89" s="5">
        <f aca="true" t="shared" si="51" ref="Q89:Q123">B89/A89</f>
        <v>1.1005675143016471</v>
      </c>
      <c r="R89" s="6">
        <f aca="true" t="shared" si="52" ref="R89:R123">(1-B89)/(1-A89)</f>
        <v>0.8132317591540837</v>
      </c>
      <c r="S89" s="7">
        <f aca="true" t="shared" si="53" ref="S89:S120">Q89/R89</f>
        <v>1.3533257917108985</v>
      </c>
      <c r="T89" s="6"/>
      <c r="U89" s="6"/>
      <c r="V89" s="6"/>
      <c r="W89" s="6"/>
      <c r="X89" s="6"/>
      <c r="AB89" s="6"/>
    </row>
    <row r="90" spans="1:28" ht="12.75">
      <c r="A90" s="5">
        <v>0.66</v>
      </c>
      <c r="B90" s="6">
        <f t="shared" si="36"/>
        <v>0.7122075150495624</v>
      </c>
      <c r="C90" s="36">
        <f t="shared" si="37"/>
        <v>373.15</v>
      </c>
      <c r="D90" s="31">
        <f t="shared" si="38"/>
        <v>141.86210659000136</v>
      </c>
      <c r="E90" s="32">
        <f t="shared" si="39"/>
        <v>101.26056298096645</v>
      </c>
      <c r="F90" s="32">
        <f t="shared" si="40"/>
        <v>52.098492736228884</v>
      </c>
      <c r="G90" s="5">
        <f t="shared" si="41"/>
        <v>0.4132879668105455</v>
      </c>
      <c r="H90" s="6">
        <f t="shared" si="42"/>
        <v>0.835013551757744</v>
      </c>
      <c r="I90" s="6">
        <f t="shared" si="43"/>
        <v>1.5117803058108168</v>
      </c>
      <c r="J90" s="7">
        <f t="shared" si="44"/>
        <v>2.304845282780281</v>
      </c>
      <c r="K90" s="5">
        <f t="shared" si="45"/>
        <v>0.556674665692593</v>
      </c>
      <c r="L90" s="6">
        <f t="shared" si="46"/>
        <v>-0.6410354778811556</v>
      </c>
      <c r="M90" s="6">
        <f t="shared" si="47"/>
        <v>-0.0843608121885625</v>
      </c>
      <c r="N90" s="34">
        <f t="shared" si="48"/>
        <v>101.03525841416102</v>
      </c>
      <c r="O90" s="32">
        <f t="shared" si="49"/>
        <v>40.826848175840354</v>
      </c>
      <c r="P90">
        <f t="shared" si="50"/>
        <v>-0.12012687565750083</v>
      </c>
      <c r="Q90" s="5">
        <f t="shared" si="51"/>
        <v>1.0791022955296399</v>
      </c>
      <c r="R90" s="6">
        <f t="shared" si="52"/>
        <v>0.846448485148346</v>
      </c>
      <c r="S90" s="7">
        <f t="shared" si="53"/>
        <v>1.2748587946737475</v>
      </c>
      <c r="T90" s="6"/>
      <c r="U90" s="6"/>
      <c r="V90" s="6"/>
      <c r="W90" s="6"/>
      <c r="X90" s="6"/>
      <c r="AB90" s="6"/>
    </row>
    <row r="91" spans="1:28" ht="12.75">
      <c r="A91" s="5">
        <v>0.67</v>
      </c>
      <c r="B91" s="6">
        <f t="shared" si="36"/>
        <v>0.7089512229159621</v>
      </c>
      <c r="C91" s="36">
        <f t="shared" si="37"/>
        <v>373.15</v>
      </c>
      <c r="D91" s="31">
        <f t="shared" si="38"/>
        <v>141.75979741004213</v>
      </c>
      <c r="E91" s="32">
        <f t="shared" si="39"/>
        <v>101.26056298096645</v>
      </c>
      <c r="F91" s="32">
        <f t="shared" si="40"/>
        <v>52.098492736228884</v>
      </c>
      <c r="G91" s="5">
        <f t="shared" si="41"/>
        <v>0.3929460462324031</v>
      </c>
      <c r="H91" s="6">
        <f t="shared" si="42"/>
        <v>0.8753962571264098</v>
      </c>
      <c r="I91" s="6">
        <f t="shared" si="43"/>
        <v>1.481338463381945</v>
      </c>
      <c r="J91" s="7">
        <f t="shared" si="44"/>
        <v>2.3998260537579315</v>
      </c>
      <c r="K91" s="5">
        <f t="shared" si="45"/>
        <v>0.5521546158274253</v>
      </c>
      <c r="L91" s="6">
        <f t="shared" si="46"/>
        <v>-0.6341786357122057</v>
      </c>
      <c r="M91" s="6">
        <f t="shared" si="47"/>
        <v>-0.08202401988478036</v>
      </c>
      <c r="N91" s="34">
        <f t="shared" si="48"/>
        <v>100.5007817341684</v>
      </c>
      <c r="O91" s="32">
        <f t="shared" si="49"/>
        <v>41.259015675873734</v>
      </c>
      <c r="P91">
        <f t="shared" si="50"/>
        <v>-0.11991564357004023</v>
      </c>
      <c r="Q91" s="5">
        <f t="shared" si="51"/>
        <v>1.0581361536059135</v>
      </c>
      <c r="R91" s="6">
        <f t="shared" si="52"/>
        <v>0.8819659911637512</v>
      </c>
      <c r="S91" s="7">
        <f t="shared" si="53"/>
        <v>1.199747115203055</v>
      </c>
      <c r="T91" s="6"/>
      <c r="U91" s="6"/>
      <c r="V91" s="6"/>
      <c r="W91" s="6"/>
      <c r="X91" s="6"/>
      <c r="AB91" s="6"/>
    </row>
    <row r="92" spans="1:28" ht="12.75">
      <c r="A92" s="5">
        <v>0.68</v>
      </c>
      <c r="B92" s="6">
        <f t="shared" si="36"/>
        <v>0.7056112003965149</v>
      </c>
      <c r="C92" s="36">
        <f t="shared" si="37"/>
        <v>373.15</v>
      </c>
      <c r="D92" s="31">
        <f t="shared" si="38"/>
        <v>141.68601731605312</v>
      </c>
      <c r="E92" s="32">
        <f t="shared" si="39"/>
        <v>101.26056298096645</v>
      </c>
      <c r="F92" s="32">
        <f t="shared" si="40"/>
        <v>52.098492736228884</v>
      </c>
      <c r="G92" s="5">
        <f t="shared" si="41"/>
        <v>0.372888017438791</v>
      </c>
      <c r="H92" s="6">
        <f t="shared" si="42"/>
        <v>0.9170577911255681</v>
      </c>
      <c r="I92" s="6">
        <f t="shared" si="43"/>
        <v>1.4519217408136065</v>
      </c>
      <c r="J92" s="7">
        <f t="shared" si="44"/>
        <v>2.5019183837914887</v>
      </c>
      <c r="K92" s="5">
        <f t="shared" si="45"/>
        <v>0.5470223450185596</v>
      </c>
      <c r="L92" s="6">
        <f t="shared" si="46"/>
        <v>-0.6268694575724263</v>
      </c>
      <c r="M92" s="6">
        <f t="shared" si="47"/>
        <v>-0.07984711255386667</v>
      </c>
      <c r="N92" s="34">
        <f t="shared" si="48"/>
        <v>99.97524075778165</v>
      </c>
      <c r="O92" s="32">
        <f t="shared" si="49"/>
        <v>41.710776558271476</v>
      </c>
      <c r="P92">
        <f t="shared" si="50"/>
        <v>-0.11925207551175035</v>
      </c>
      <c r="Q92" s="5">
        <f t="shared" si="51"/>
        <v>1.0376635299948749</v>
      </c>
      <c r="R92" s="6">
        <f t="shared" si="52"/>
        <v>0.919964998760891</v>
      </c>
      <c r="S92" s="7">
        <f t="shared" si="53"/>
        <v>1.1279380535047672</v>
      </c>
      <c r="T92" s="6"/>
      <c r="U92" s="6"/>
      <c r="V92" s="6"/>
      <c r="W92" s="6"/>
      <c r="X92" s="6"/>
      <c r="AB92" s="6"/>
    </row>
    <row r="93" spans="1:28" ht="12.75">
      <c r="A93" s="5">
        <v>0.69</v>
      </c>
      <c r="B93" s="6">
        <f t="shared" si="36"/>
        <v>0.7021999773007838</v>
      </c>
      <c r="C93" s="36">
        <f t="shared" si="37"/>
        <v>373.15</v>
      </c>
      <c r="D93" s="31">
        <f t="shared" si="38"/>
        <v>141.64220172434085</v>
      </c>
      <c r="E93" s="32">
        <f t="shared" si="39"/>
        <v>101.26056298096645</v>
      </c>
      <c r="F93" s="32">
        <f t="shared" si="40"/>
        <v>52.098492736228884</v>
      </c>
      <c r="G93" s="5">
        <f t="shared" si="41"/>
        <v>0.35313377916662886</v>
      </c>
      <c r="H93" s="6">
        <f t="shared" si="42"/>
        <v>0.9600180524921376</v>
      </c>
      <c r="I93" s="6">
        <f t="shared" si="43"/>
        <v>1.4235215682249582</v>
      </c>
      <c r="J93" s="7">
        <f t="shared" si="44"/>
        <v>2.6117436214787384</v>
      </c>
      <c r="K93" s="5">
        <f t="shared" si="45"/>
        <v>0.5412679038975365</v>
      </c>
      <c r="L93" s="6">
        <f t="shared" si="46"/>
        <v>-0.6191006644255871</v>
      </c>
      <c r="M93" s="6">
        <f t="shared" si="47"/>
        <v>-0.07783276052805055</v>
      </c>
      <c r="N93" s="34">
        <f t="shared" si="48"/>
        <v>99.46115083566518</v>
      </c>
      <c r="O93" s="32">
        <f t="shared" si="49"/>
        <v>42.18105088867568</v>
      </c>
      <c r="P93">
        <f t="shared" si="50"/>
        <v>-0.11812889244640051</v>
      </c>
      <c r="Q93" s="5">
        <f t="shared" si="51"/>
        <v>1.0176811265228751</v>
      </c>
      <c r="R93" s="6">
        <f t="shared" si="52"/>
        <v>0.9606452345136006</v>
      </c>
      <c r="S93" s="7">
        <f t="shared" si="53"/>
        <v>1.0593724821194301</v>
      </c>
      <c r="T93" s="6"/>
      <c r="U93" s="6"/>
      <c r="V93" s="6"/>
      <c r="W93" s="6"/>
      <c r="X93" s="6"/>
      <c r="AB93" s="6"/>
    </row>
    <row r="94" spans="1:28" ht="12.75">
      <c r="A94" s="5">
        <v>0.7</v>
      </c>
      <c r="B94" s="6">
        <f t="shared" si="36"/>
        <v>0.698731606129544</v>
      </c>
      <c r="C94" s="36">
        <f t="shared" si="37"/>
        <v>373.15</v>
      </c>
      <c r="D94" s="31">
        <f t="shared" si="38"/>
        <v>141.6294147995066</v>
      </c>
      <c r="E94" s="32">
        <f t="shared" si="39"/>
        <v>101.26056298096645</v>
      </c>
      <c r="F94" s="32">
        <f t="shared" si="40"/>
        <v>52.098492736228884</v>
      </c>
      <c r="G94" s="5">
        <f t="shared" si="41"/>
        <v>0.3337032301528353</v>
      </c>
      <c r="H94" s="6">
        <f t="shared" si="42"/>
        <v>1.0042969399630386</v>
      </c>
      <c r="I94" s="6">
        <f t="shared" si="43"/>
        <v>1.3961287531715574</v>
      </c>
      <c r="J94" s="7">
        <f t="shared" si="44"/>
        <v>2.729987253021404</v>
      </c>
      <c r="K94" s="5">
        <f t="shared" si="45"/>
        <v>0.5348813430958963</v>
      </c>
      <c r="L94" s="6">
        <f t="shared" si="46"/>
        <v>-0.6108643020548935</v>
      </c>
      <c r="M94" s="6">
        <f t="shared" si="47"/>
        <v>-0.0759829589589972</v>
      </c>
      <c r="N94" s="34">
        <f t="shared" si="48"/>
        <v>98.96094847804666</v>
      </c>
      <c r="O94" s="32">
        <f t="shared" si="49"/>
        <v>42.66846632145993</v>
      </c>
      <c r="P94">
        <f t="shared" si="50"/>
        <v>-0.11653814015719642</v>
      </c>
      <c r="Q94" s="5">
        <f t="shared" si="51"/>
        <v>0.9981880087564915</v>
      </c>
      <c r="R94" s="6">
        <f t="shared" si="52"/>
        <v>1.0042279795681865</v>
      </c>
      <c r="S94" s="7">
        <f t="shared" si="53"/>
        <v>0.9939854585466816</v>
      </c>
      <c r="T94" s="6"/>
      <c r="U94" s="6"/>
      <c r="V94" s="6"/>
      <c r="W94" s="6"/>
      <c r="X94" s="6"/>
      <c r="AB94" s="6"/>
    </row>
    <row r="95" spans="1:28" ht="12.75">
      <c r="A95" s="5">
        <v>0.71</v>
      </c>
      <c r="B95" s="6">
        <f t="shared" si="36"/>
        <v>0.6952218719712341</v>
      </c>
      <c r="C95" s="36">
        <f t="shared" si="37"/>
        <v>373.15</v>
      </c>
      <c r="D95" s="31">
        <f t="shared" si="38"/>
        <v>141.64830082089497</v>
      </c>
      <c r="E95" s="32">
        <f t="shared" si="39"/>
        <v>101.26056298096645</v>
      </c>
      <c r="F95" s="32">
        <f t="shared" si="40"/>
        <v>52.098492736228884</v>
      </c>
      <c r="G95" s="5">
        <f t="shared" si="41"/>
        <v>0.31461626913432994</v>
      </c>
      <c r="H95" s="6">
        <f t="shared" si="42"/>
        <v>1.0499143522751897</v>
      </c>
      <c r="I95" s="6">
        <f t="shared" si="43"/>
        <v>1.3697336010374228</v>
      </c>
      <c r="J95" s="7">
        <f t="shared" si="44"/>
        <v>2.8574063772274974</v>
      </c>
      <c r="K95" s="5">
        <f t="shared" si="45"/>
        <v>0.5278527132451794</v>
      </c>
      <c r="L95" s="6">
        <f t="shared" si="46"/>
        <v>-0.60215168259268</v>
      </c>
      <c r="M95" s="6">
        <f t="shared" si="47"/>
        <v>-0.07429896934750069</v>
      </c>
      <c r="N95" s="34">
        <f t="shared" si="48"/>
        <v>98.4769968582471</v>
      </c>
      <c r="O95" s="32">
        <f t="shared" si="49"/>
        <v>43.171303962647855</v>
      </c>
      <c r="P95">
        <f t="shared" si="50"/>
        <v>-0.1144711307764722</v>
      </c>
      <c r="Q95" s="5">
        <f t="shared" si="51"/>
        <v>0.9791857351707522</v>
      </c>
      <c r="R95" s="6">
        <f t="shared" si="52"/>
        <v>1.0509590621681582</v>
      </c>
      <c r="S95" s="7">
        <f t="shared" si="53"/>
        <v>0.9317068289517049</v>
      </c>
      <c r="T95" s="6"/>
      <c r="U95" s="6"/>
      <c r="V95" s="6"/>
      <c r="W95" s="6"/>
      <c r="X95" s="6"/>
      <c r="AB95" s="6"/>
    </row>
    <row r="96" spans="1:28" ht="12.75">
      <c r="A96" s="5">
        <v>0.72</v>
      </c>
      <c r="B96" s="6">
        <f t="shared" si="36"/>
        <v>0.6916885318678525</v>
      </c>
      <c r="C96" s="36">
        <f t="shared" si="37"/>
        <v>373.15</v>
      </c>
      <c r="D96" s="31">
        <f t="shared" si="38"/>
        <v>141.69902661055954</v>
      </c>
      <c r="E96" s="32">
        <f t="shared" si="39"/>
        <v>101.26056298096645</v>
      </c>
      <c r="F96" s="32">
        <f t="shared" si="40"/>
        <v>52.098492736228884</v>
      </c>
      <c r="G96" s="5">
        <f t="shared" si="41"/>
        <v>0.2958927948480319</v>
      </c>
      <c r="H96" s="6">
        <f t="shared" si="42"/>
        <v>1.0968901881655104</v>
      </c>
      <c r="I96" s="6">
        <f t="shared" si="43"/>
        <v>1.3443260304302573</v>
      </c>
      <c r="J96" s="7">
        <f t="shared" si="44"/>
        <v>2.994838144384956</v>
      </c>
      <c r="K96" s="5">
        <f t="shared" si="45"/>
        <v>0.5201720649769259</v>
      </c>
      <c r="L96" s="6">
        <f t="shared" si="46"/>
        <v>-0.5929533174474745</v>
      </c>
      <c r="M96" s="6">
        <f t="shared" si="47"/>
        <v>-0.07278125247054856</v>
      </c>
      <c r="N96" s="34">
        <f t="shared" si="48"/>
        <v>98.0115916833617</v>
      </c>
      <c r="O96" s="32">
        <f t="shared" si="49"/>
        <v>43.687434927197835</v>
      </c>
      <c r="P96">
        <f t="shared" si="50"/>
        <v>-0.11191837571275612</v>
      </c>
      <c r="Q96" s="5">
        <f t="shared" si="51"/>
        <v>0.9606785164831285</v>
      </c>
      <c r="R96" s="6">
        <f t="shared" si="52"/>
        <v>1.1011123861862409</v>
      </c>
      <c r="S96" s="7">
        <f t="shared" si="53"/>
        <v>0.8724618200059376</v>
      </c>
      <c r="T96" s="6"/>
      <c r="U96" s="6"/>
      <c r="V96" s="6"/>
      <c r="W96" s="6"/>
      <c r="X96" s="6"/>
      <c r="AB96" s="6"/>
    </row>
    <row r="97" spans="1:28" ht="12.75">
      <c r="A97" s="5">
        <v>0.73</v>
      </c>
      <c r="B97" s="6">
        <f t="shared" si="36"/>
        <v>0.688151589858654</v>
      </c>
      <c r="C97" s="36">
        <f t="shared" si="37"/>
        <v>373.15</v>
      </c>
      <c r="D97" s="31">
        <f t="shared" si="38"/>
        <v>141.78121339660385</v>
      </c>
      <c r="E97" s="32">
        <f t="shared" si="39"/>
        <v>101.26056298096645</v>
      </c>
      <c r="F97" s="32">
        <f t="shared" si="40"/>
        <v>52.098492736228884</v>
      </c>
      <c r="G97" s="5">
        <f t="shared" si="41"/>
        <v>0.2775527060308604</v>
      </c>
      <c r="H97" s="6">
        <f t="shared" si="42"/>
        <v>1.1452443463709199</v>
      </c>
      <c r="I97" s="6">
        <f t="shared" si="43"/>
        <v>1.3198956837731464</v>
      </c>
      <c r="J97" s="7">
        <f t="shared" si="44"/>
        <v>3.1432092947981447</v>
      </c>
      <c r="K97" s="5">
        <f t="shared" si="45"/>
        <v>0.5118294489226765</v>
      </c>
      <c r="L97" s="6">
        <f t="shared" si="46"/>
        <v>-0.583258840128597</v>
      </c>
      <c r="M97" s="6">
        <f t="shared" si="47"/>
        <v>-0.07142939120592051</v>
      </c>
      <c r="N97" s="34">
        <f t="shared" si="48"/>
        <v>97.56696741096202</v>
      </c>
      <c r="O97" s="32">
        <f t="shared" si="49"/>
        <v>44.21424598564183</v>
      </c>
      <c r="P97">
        <f t="shared" si="50"/>
        <v>-0.1088695084753681</v>
      </c>
      <c r="Q97" s="5">
        <f t="shared" si="51"/>
        <v>0.9426734107652794</v>
      </c>
      <c r="R97" s="6">
        <f t="shared" si="52"/>
        <v>1.1549941116346147</v>
      </c>
      <c r="S97" s="7">
        <f t="shared" si="53"/>
        <v>0.816171616174868</v>
      </c>
      <c r="T97" s="6"/>
      <c r="U97" s="6"/>
      <c r="V97" s="6"/>
      <c r="W97" s="6"/>
      <c r="X97" s="6"/>
      <c r="AB97" s="6"/>
    </row>
    <row r="98" spans="1:28" ht="12.75">
      <c r="A98" s="5">
        <v>0.74</v>
      </c>
      <c r="B98" s="6">
        <f t="shared" si="36"/>
        <v>0.6846336155330426</v>
      </c>
      <c r="C98" s="36">
        <f t="shared" si="37"/>
        <v>373.15</v>
      </c>
      <c r="D98" s="31">
        <f t="shared" si="38"/>
        <v>141.89385620364715</v>
      </c>
      <c r="E98" s="32">
        <f t="shared" si="39"/>
        <v>101.26056298096645</v>
      </c>
      <c r="F98" s="32">
        <f t="shared" si="40"/>
        <v>52.098492736228884</v>
      </c>
      <c r="G98" s="5">
        <f t="shared" si="41"/>
        <v>0.25961590141973484</v>
      </c>
      <c r="H98" s="6">
        <f t="shared" si="42"/>
        <v>1.1949967256283374</v>
      </c>
      <c r="I98" s="6">
        <f t="shared" si="43"/>
        <v>1.2964320333176955</v>
      </c>
      <c r="J98" s="7">
        <f t="shared" si="44"/>
        <v>3.303546953443431</v>
      </c>
      <c r="K98" s="5">
        <f t="shared" si="45"/>
        <v>0.5028149157139715</v>
      </c>
      <c r="L98" s="6">
        <f t="shared" si="46"/>
        <v>-0.5730569171314204</v>
      </c>
      <c r="M98" s="6">
        <f t="shared" si="47"/>
        <v>-0.07024200141744885</v>
      </c>
      <c r="N98" s="34">
        <f t="shared" si="48"/>
        <v>97.14530379462859</v>
      </c>
      <c r="O98" s="32">
        <f t="shared" si="49"/>
        <v>44.74855240901856</v>
      </c>
      <c r="P98">
        <f t="shared" si="50"/>
        <v>-0.10531319555968097</v>
      </c>
      <c r="Q98" s="5">
        <f t="shared" si="51"/>
        <v>0.9251805615311386</v>
      </c>
      <c r="R98" s="6">
        <f t="shared" si="52"/>
        <v>1.2129476325652209</v>
      </c>
      <c r="S98" s="7">
        <f t="shared" si="53"/>
        <v>0.7627539200307488</v>
      </c>
      <c r="T98" s="6"/>
      <c r="U98" s="6"/>
      <c r="V98" s="6"/>
      <c r="W98" s="6"/>
      <c r="X98" s="6"/>
      <c r="AB98" s="6"/>
    </row>
    <row r="99" spans="1:28" ht="12.75">
      <c r="A99" s="5">
        <v>0.75</v>
      </c>
      <c r="B99" s="6">
        <f t="shared" si="36"/>
        <v>0.6811601160387972</v>
      </c>
      <c r="C99" s="36">
        <f t="shared" si="37"/>
        <v>373.15</v>
      </c>
      <c r="D99" s="31">
        <f t="shared" si="38"/>
        <v>142.03522852715852</v>
      </c>
      <c r="E99" s="32">
        <f t="shared" si="39"/>
        <v>101.26056298096645</v>
      </c>
      <c r="F99" s="32">
        <f t="shared" si="40"/>
        <v>52.098492736228884</v>
      </c>
      <c r="G99" s="5">
        <f t="shared" si="41"/>
        <v>0.24210227975157433</v>
      </c>
      <c r="H99" s="6">
        <f t="shared" si="42"/>
        <v>1.246167224674682</v>
      </c>
      <c r="I99" s="6">
        <f t="shared" si="43"/>
        <v>1.2739244828326945</v>
      </c>
      <c r="J99" s="7">
        <f t="shared" si="44"/>
        <v>3.4769908612354357</v>
      </c>
      <c r="K99" s="5">
        <f t="shared" si="45"/>
        <v>0.49311851598235124</v>
      </c>
      <c r="L99" s="6">
        <f t="shared" si="46"/>
        <v>-0.5623351446188083</v>
      </c>
      <c r="M99" s="6">
        <f t="shared" si="47"/>
        <v>-0.06921662863645706</v>
      </c>
      <c r="N99" s="34">
        <f t="shared" si="48"/>
        <v>96.74873274515639</v>
      </c>
      <c r="O99" s="32">
        <f t="shared" si="49"/>
        <v>45.28649578200214</v>
      </c>
      <c r="P99">
        <f t="shared" si="50"/>
        <v>-0.10123703312855833</v>
      </c>
      <c r="Q99" s="5">
        <f t="shared" si="51"/>
        <v>0.9082134880517296</v>
      </c>
      <c r="R99" s="6">
        <f t="shared" si="52"/>
        <v>1.275359535844811</v>
      </c>
      <c r="S99" s="7">
        <f t="shared" si="53"/>
        <v>0.7121234934352216</v>
      </c>
      <c r="T99" s="6"/>
      <c r="U99" s="6"/>
      <c r="V99" s="6"/>
      <c r="W99" s="6"/>
      <c r="X99" s="6"/>
      <c r="AB99" s="6"/>
    </row>
    <row r="100" spans="1:28" ht="12.75">
      <c r="A100" s="5">
        <v>0.76</v>
      </c>
      <c r="B100" s="6">
        <f t="shared" si="36"/>
        <v>0.6777599742637909</v>
      </c>
      <c r="C100" s="36">
        <f t="shared" si="37"/>
        <v>373.15</v>
      </c>
      <c r="D100" s="31">
        <f t="shared" si="38"/>
        <v>142.20276965026287</v>
      </c>
      <c r="E100" s="32">
        <f t="shared" si="39"/>
        <v>101.26056298096645</v>
      </c>
      <c r="F100" s="32">
        <f t="shared" si="40"/>
        <v>52.098492736228884</v>
      </c>
      <c r="G100" s="5">
        <f t="shared" si="41"/>
        <v>0.22503173976329816</v>
      </c>
      <c r="H100" s="6">
        <f t="shared" si="42"/>
        <v>1.298775742246873</v>
      </c>
      <c r="I100" s="6">
        <f t="shared" si="43"/>
        <v>1.2523624652492586</v>
      </c>
      <c r="J100" s="7">
        <f t="shared" si="44"/>
        <v>3.6648072513874337</v>
      </c>
      <c r="K100" s="5">
        <f t="shared" si="45"/>
        <v>0.4827303003593561</v>
      </c>
      <c r="L100" s="6">
        <f t="shared" si="46"/>
        <v>-0.5510799280869728</v>
      </c>
      <c r="M100" s="6">
        <f t="shared" si="47"/>
        <v>-0.06834962772761671</v>
      </c>
      <c r="N100" s="34">
        <f t="shared" si="48"/>
        <v>96.37934549840195</v>
      </c>
      <c r="O100" s="32">
        <f t="shared" si="49"/>
        <v>45.82342415186092</v>
      </c>
      <c r="P100">
        <f t="shared" si="50"/>
        <v>-0.09662742667821222</v>
      </c>
      <c r="Q100" s="5">
        <f t="shared" si="51"/>
        <v>0.8917894398207774</v>
      </c>
      <c r="R100" s="6">
        <f t="shared" si="52"/>
        <v>1.3426667739008715</v>
      </c>
      <c r="S100" s="7">
        <f t="shared" si="53"/>
        <v>0.6641926777035281</v>
      </c>
      <c r="T100" s="6"/>
      <c r="U100" s="6"/>
      <c r="V100" s="6"/>
      <c r="W100" s="6"/>
      <c r="X100" s="6"/>
      <c r="AB100" s="6"/>
    </row>
    <row r="101" spans="1:28" ht="12.75">
      <c r="A101" s="5">
        <v>0.77</v>
      </c>
      <c r="B101" s="6">
        <f t="shared" si="36"/>
        <v>0.6744659695675079</v>
      </c>
      <c r="C101" s="36">
        <f t="shared" si="37"/>
        <v>373.15</v>
      </c>
      <c r="D101" s="31">
        <f t="shared" si="38"/>
        <v>142.39295148804212</v>
      </c>
      <c r="E101" s="32">
        <f t="shared" si="39"/>
        <v>101.26056298096645</v>
      </c>
      <c r="F101" s="32">
        <f t="shared" si="40"/>
        <v>52.098492736228884</v>
      </c>
      <c r="G101" s="5">
        <f t="shared" si="41"/>
        <v>0.20842418019182557</v>
      </c>
      <c r="H101" s="6">
        <f t="shared" si="42"/>
        <v>1.3528421770818297</v>
      </c>
      <c r="I101" s="6">
        <f t="shared" si="43"/>
        <v>1.231735536568344</v>
      </c>
      <c r="J101" s="7">
        <f t="shared" si="44"/>
        <v>3.8684046119910795</v>
      </c>
      <c r="K101" s="5">
        <f t="shared" si="45"/>
        <v>0.4716403194765265</v>
      </c>
      <c r="L101" s="6">
        <f t="shared" si="46"/>
        <v>-0.5392763414970504</v>
      </c>
      <c r="M101" s="6">
        <f t="shared" si="47"/>
        <v>-0.06763602202052388</v>
      </c>
      <c r="N101" s="34">
        <f t="shared" si="48"/>
        <v>96.03920008496145</v>
      </c>
      <c r="O101" s="32">
        <f t="shared" si="49"/>
        <v>46.35375140308066</v>
      </c>
      <c r="P101">
        <f t="shared" si="50"/>
        <v>-0.09146945016977912</v>
      </c>
      <c r="Q101" s="5">
        <f t="shared" si="51"/>
        <v>0.8759298306071531</v>
      </c>
      <c r="R101" s="6">
        <f t="shared" si="52"/>
        <v>1.4153653497064873</v>
      </c>
      <c r="S101" s="7">
        <f t="shared" si="53"/>
        <v>0.6188718911260614</v>
      </c>
      <c r="T101" s="6"/>
      <c r="U101" s="6"/>
      <c r="V101" s="6"/>
      <c r="W101" s="6"/>
      <c r="X101" s="6"/>
      <c r="AB101" s="6"/>
    </row>
    <row r="102" spans="1:28" ht="12.75">
      <c r="A102" s="5">
        <v>0.78</v>
      </c>
      <c r="B102" s="6">
        <f t="shared" si="36"/>
        <v>0.6713154023021967</v>
      </c>
      <c r="C102" s="36">
        <f t="shared" si="37"/>
        <v>373.15</v>
      </c>
      <c r="D102" s="31">
        <f t="shared" si="38"/>
        <v>142.60112128054496</v>
      </c>
      <c r="E102" s="32">
        <f t="shared" si="39"/>
        <v>101.26056298096645</v>
      </c>
      <c r="F102" s="32">
        <f t="shared" si="40"/>
        <v>52.098492736228884</v>
      </c>
      <c r="G102" s="5">
        <f t="shared" si="41"/>
        <v>0.1922994997740758</v>
      </c>
      <c r="H102" s="6">
        <f t="shared" si="42"/>
        <v>1.4083864279164715</v>
      </c>
      <c r="I102" s="6">
        <f t="shared" si="43"/>
        <v>1.2120334663599037</v>
      </c>
      <c r="J102" s="7">
        <f t="shared" si="44"/>
        <v>4.089351614054208</v>
      </c>
      <c r="K102" s="5">
        <f t="shared" si="45"/>
        <v>0.4598386239654028</v>
      </c>
      <c r="L102" s="6">
        <f t="shared" si="46"/>
        <v>-0.5269079614313803</v>
      </c>
      <c r="M102" s="6">
        <f t="shared" si="47"/>
        <v>-0.06706933746597749</v>
      </c>
      <c r="N102" s="34">
        <f t="shared" si="48"/>
        <v>95.73032910119338</v>
      </c>
      <c r="O102" s="32">
        <f t="shared" si="49"/>
        <v>46.87079217935158</v>
      </c>
      <c r="P102">
        <f t="shared" si="50"/>
        <v>-0.08574668018559853</v>
      </c>
      <c r="Q102" s="5">
        <f t="shared" si="51"/>
        <v>0.8606607721823034</v>
      </c>
      <c r="R102" s="6">
        <f t="shared" si="52"/>
        <v>1.494020898626379</v>
      </c>
      <c r="S102" s="7">
        <f t="shared" si="53"/>
        <v>0.576070102482238</v>
      </c>
      <c r="T102" s="6"/>
      <c r="U102" s="6"/>
      <c r="V102" s="6"/>
      <c r="W102" s="6"/>
      <c r="X102" s="6"/>
      <c r="AB102" s="6"/>
    </row>
    <row r="103" spans="1:28" ht="12.75">
      <c r="A103" s="5">
        <v>0.79</v>
      </c>
      <c r="B103" s="6">
        <f t="shared" si="36"/>
        <v>0.668350849882921</v>
      </c>
      <c r="C103" s="36">
        <f t="shared" si="37"/>
        <v>373.15</v>
      </c>
      <c r="D103" s="31">
        <f t="shared" si="38"/>
        <v>142.82131578385238</v>
      </c>
      <c r="E103" s="32">
        <f t="shared" si="39"/>
        <v>101.26056298096645</v>
      </c>
      <c r="F103" s="32">
        <f t="shared" si="40"/>
        <v>52.098492736228884</v>
      </c>
      <c r="G103" s="5">
        <f t="shared" si="41"/>
        <v>0.17667759724696805</v>
      </c>
      <c r="H103" s="6">
        <f t="shared" si="42"/>
        <v>1.4654283934877175</v>
      </c>
      <c r="I103" s="6">
        <f t="shared" si="43"/>
        <v>1.1932463252050616</v>
      </c>
      <c r="J103" s="7">
        <f t="shared" si="44"/>
        <v>4.3293975287969335</v>
      </c>
      <c r="K103" s="5">
        <f t="shared" si="45"/>
        <v>0.44731526445752534</v>
      </c>
      <c r="L103" s="6">
        <f t="shared" si="46"/>
        <v>-0.5139566706172255</v>
      </c>
      <c r="M103" s="6">
        <f t="shared" si="47"/>
        <v>-0.06664140615970016</v>
      </c>
      <c r="N103" s="34">
        <f t="shared" si="48"/>
        <v>95.45474778553479</v>
      </c>
      <c r="O103" s="32">
        <f t="shared" si="49"/>
        <v>47.3665679983176</v>
      </c>
      <c r="P103">
        <f t="shared" si="50"/>
        <v>-0.07944099945293323</v>
      </c>
      <c r="Q103" s="5">
        <f t="shared" si="51"/>
        <v>0.8460137340290139</v>
      </c>
      <c r="R103" s="6">
        <f t="shared" si="52"/>
        <v>1.5792816672241858</v>
      </c>
      <c r="S103" s="7">
        <f t="shared" si="53"/>
        <v>0.5356952794342281</v>
      </c>
      <c r="T103" s="6"/>
      <c r="U103" s="6"/>
      <c r="V103" s="6"/>
      <c r="W103" s="6"/>
      <c r="X103" s="6"/>
      <c r="AB103" s="6"/>
    </row>
    <row r="104" spans="1:28" ht="12.75">
      <c r="A104" s="5">
        <v>0.8</v>
      </c>
      <c r="B104" s="6">
        <f t="shared" si="36"/>
        <v>0.6656210909840876</v>
      </c>
      <c r="C104" s="36">
        <f t="shared" si="37"/>
        <v>373.15</v>
      </c>
      <c r="D104" s="31">
        <f t="shared" si="38"/>
        <v>143.0460418071445</v>
      </c>
      <c r="E104" s="32">
        <f t="shared" si="39"/>
        <v>101.26056298096645</v>
      </c>
      <c r="F104" s="32">
        <f t="shared" si="40"/>
        <v>52.098492736228884</v>
      </c>
      <c r="G104" s="5">
        <f t="shared" si="41"/>
        <v>0.16157837134742165</v>
      </c>
      <c r="H104" s="6">
        <f t="shared" si="42"/>
        <v>1.5239879725324867</v>
      </c>
      <c r="I104" s="6">
        <f t="shared" si="43"/>
        <v>1.1753645694539048</v>
      </c>
      <c r="J104" s="7">
        <f t="shared" si="44"/>
        <v>4.590495510175851</v>
      </c>
      <c r="K104" s="5">
        <f t="shared" si="45"/>
        <v>0.4340602915844346</v>
      </c>
      <c r="L104" s="6">
        <f t="shared" si="46"/>
        <v>-0.5004024235381878</v>
      </c>
      <c r="M104" s="6">
        <f t="shared" si="47"/>
        <v>-0.06634213195375316</v>
      </c>
      <c r="N104" s="34">
        <f t="shared" si="48"/>
        <v>95.21446240862693</v>
      </c>
      <c r="O104" s="32">
        <f t="shared" si="49"/>
        <v>47.83157939851756</v>
      </c>
      <c r="P104">
        <f t="shared" si="50"/>
        <v>-0.07253236245538484</v>
      </c>
      <c r="Q104" s="5">
        <f t="shared" si="51"/>
        <v>0.8320263637301095</v>
      </c>
      <c r="R104" s="6">
        <f t="shared" si="52"/>
        <v>1.6718945450795624</v>
      </c>
      <c r="S104" s="7">
        <f t="shared" si="53"/>
        <v>0.4976548109321781</v>
      </c>
      <c r="T104" s="6"/>
      <c r="U104" s="6"/>
      <c r="V104" s="6"/>
      <c r="W104" s="6"/>
      <c r="X104" s="6"/>
      <c r="AB104" s="6"/>
    </row>
    <row r="105" spans="1:28" ht="12.75">
      <c r="A105" s="5">
        <v>0.81</v>
      </c>
      <c r="B105" s="6">
        <f t="shared" si="36"/>
        <v>0.6631822464863869</v>
      </c>
      <c r="C105" s="36">
        <f t="shared" si="37"/>
        <v>373.15</v>
      </c>
      <c r="D105" s="31">
        <f t="shared" si="38"/>
        <v>143.26601698682555</v>
      </c>
      <c r="E105" s="32">
        <f t="shared" si="39"/>
        <v>101.26056298096645</v>
      </c>
      <c r="F105" s="32">
        <f t="shared" si="40"/>
        <v>52.098492736228884</v>
      </c>
      <c r="G105" s="5">
        <f t="shared" si="41"/>
        <v>0.14702172081235576</v>
      </c>
      <c r="H105" s="6">
        <f t="shared" si="42"/>
        <v>1.5840850637876986</v>
      </c>
      <c r="I105" s="6">
        <f t="shared" si="43"/>
        <v>1.1583791236921819</v>
      </c>
      <c r="J105" s="7">
        <f t="shared" si="44"/>
        <v>4.874829179765049</v>
      </c>
      <c r="K105" s="5">
        <f t="shared" si="45"/>
        <v>0.4200637559776708</v>
      </c>
      <c r="L105" s="6">
        <f t="shared" si="46"/>
        <v>-0.4862229646617922</v>
      </c>
      <c r="M105" s="6">
        <f t="shared" si="47"/>
        <v>-0.0661592086841214</v>
      </c>
      <c r="N105" s="34">
        <f t="shared" si="48"/>
        <v>95.01147899047983</v>
      </c>
      <c r="O105" s="32">
        <f t="shared" si="49"/>
        <v>48.25453799634573</v>
      </c>
      <c r="P105">
        <f t="shared" si="50"/>
        <v>-0.06499851366047868</v>
      </c>
      <c r="Q105" s="5">
        <f t="shared" si="51"/>
        <v>0.8187435141807246</v>
      </c>
      <c r="R105" s="6">
        <f t="shared" si="52"/>
        <v>1.772725018492701</v>
      </c>
      <c r="S105" s="7">
        <f t="shared" si="53"/>
        <v>0.4618559029966641</v>
      </c>
      <c r="T105" s="6"/>
      <c r="U105" s="6"/>
      <c r="V105" s="6"/>
      <c r="W105" s="6"/>
      <c r="X105" s="6"/>
      <c r="AB105" s="6"/>
    </row>
    <row r="106" spans="1:28" ht="12.75">
      <c r="A106" s="5">
        <v>0.82</v>
      </c>
      <c r="B106" s="6">
        <f t="shared" si="36"/>
        <v>0.661099202433057</v>
      </c>
      <c r="C106" s="36">
        <f t="shared" si="37"/>
        <v>373.15</v>
      </c>
      <c r="D106" s="31">
        <f t="shared" si="38"/>
        <v>143.4698635450274</v>
      </c>
      <c r="E106" s="32">
        <f t="shared" si="39"/>
        <v>101.26056298096645</v>
      </c>
      <c r="F106" s="32">
        <f t="shared" si="40"/>
        <v>52.098492736228884</v>
      </c>
      <c r="G106" s="5">
        <f t="shared" si="41"/>
        <v>0.13302754437868983</v>
      </c>
      <c r="H106" s="6">
        <f t="shared" si="42"/>
        <v>1.6457395659902718</v>
      </c>
      <c r="I106" s="6">
        <f t="shared" si="43"/>
        <v>1.142281461330719</v>
      </c>
      <c r="J106" s="7">
        <f t="shared" si="44"/>
        <v>5.184843022917337</v>
      </c>
      <c r="K106" s="5">
        <f t="shared" si="45"/>
        <v>0.40531570826877467</v>
      </c>
      <c r="L106" s="6">
        <f t="shared" si="46"/>
        <v>-0.47139348681009424</v>
      </c>
      <c r="M106" s="6">
        <f t="shared" si="47"/>
        <v>-0.06607777854131958</v>
      </c>
      <c r="N106" s="34">
        <f t="shared" si="48"/>
        <v>94.84781236279713</v>
      </c>
      <c r="O106" s="32">
        <f t="shared" si="49"/>
        <v>48.62205118223027</v>
      </c>
      <c r="P106">
        <f t="shared" si="50"/>
        <v>-0.056814645890270174</v>
      </c>
      <c r="Q106" s="5">
        <f t="shared" si="51"/>
        <v>0.8062185395525086</v>
      </c>
      <c r="R106" s="6">
        <f t="shared" si="52"/>
        <v>1.8827822087052386</v>
      </c>
      <c r="S106" s="7">
        <f t="shared" si="53"/>
        <v>0.42820594746693147</v>
      </c>
      <c r="T106" s="6"/>
      <c r="U106" s="6"/>
      <c r="V106" s="6"/>
      <c r="W106" s="6"/>
      <c r="X106" s="6"/>
      <c r="AB106" s="6"/>
    </row>
    <row r="107" spans="1:28" ht="12.75">
      <c r="A107" s="5">
        <v>0.83</v>
      </c>
      <c r="B107" s="6">
        <f t="shared" si="36"/>
        <v>0.6594474034983783</v>
      </c>
      <c r="C107" s="36">
        <f t="shared" si="37"/>
        <v>373.15</v>
      </c>
      <c r="D107" s="31">
        <f t="shared" si="38"/>
        <v>143.64374641124618</v>
      </c>
      <c r="E107" s="32">
        <f t="shared" si="39"/>
        <v>101.26056298096645</v>
      </c>
      <c r="F107" s="32">
        <f t="shared" si="40"/>
        <v>52.098492736228884</v>
      </c>
      <c r="G107" s="5">
        <f t="shared" si="41"/>
        <v>0.11961574078334275</v>
      </c>
      <c r="H107" s="6">
        <f t="shared" si="42"/>
        <v>1.708971377877127</v>
      </c>
      <c r="I107" s="6">
        <f t="shared" si="43"/>
        <v>1.1270636837520993</v>
      </c>
      <c r="J107" s="7">
        <f t="shared" si="44"/>
        <v>5.523277189525047</v>
      </c>
      <c r="K107" s="5">
        <f t="shared" si="45"/>
        <v>0.3898061990892861</v>
      </c>
      <c r="L107" s="6">
        <f t="shared" si="46"/>
        <v>-0.4558862130273584</v>
      </c>
      <c r="M107" s="6">
        <f t="shared" si="47"/>
        <v>-0.06608001393807228</v>
      </c>
      <c r="N107" s="34">
        <f t="shared" si="48"/>
        <v>94.7254955996758</v>
      </c>
      <c r="O107" s="32">
        <f t="shared" si="49"/>
        <v>48.9182508115704</v>
      </c>
      <c r="P107">
        <f t="shared" si="50"/>
        <v>-0.04795298218902365</v>
      </c>
      <c r="Q107" s="5">
        <f t="shared" si="51"/>
        <v>0.7945149439739497</v>
      </c>
      <c r="R107" s="6">
        <f t="shared" si="52"/>
        <v>2.003250567656598</v>
      </c>
      <c r="S107" s="7">
        <f t="shared" si="53"/>
        <v>0.3966128635138105</v>
      </c>
      <c r="T107" s="6"/>
      <c r="U107" s="6"/>
      <c r="V107" s="6"/>
      <c r="W107" s="6"/>
      <c r="X107" s="6"/>
      <c r="AB107" s="6"/>
    </row>
    <row r="108" spans="1:28" ht="12.75">
      <c r="A108" s="5">
        <v>0.84</v>
      </c>
      <c r="B108" s="6">
        <f t="shared" si="36"/>
        <v>0.6583151383704574</v>
      </c>
      <c r="C108" s="36">
        <f t="shared" si="37"/>
        <v>373.15</v>
      </c>
      <c r="D108" s="31">
        <f t="shared" si="38"/>
        <v>143.77094544645286</v>
      </c>
      <c r="E108" s="32">
        <f t="shared" si="39"/>
        <v>101.26056298096645</v>
      </c>
      <c r="F108" s="32">
        <f t="shared" si="40"/>
        <v>52.098492736228884</v>
      </c>
      <c r="G108" s="5">
        <f t="shared" si="41"/>
        <v>0.10680620876323396</v>
      </c>
      <c r="H108" s="6">
        <f t="shared" si="42"/>
        <v>1.7738003981851822</v>
      </c>
      <c r="I108" s="6">
        <f t="shared" si="43"/>
        <v>1.112718598470508</v>
      </c>
      <c r="J108" s="7">
        <f t="shared" si="44"/>
        <v>5.893207392046472</v>
      </c>
      <c r="K108" s="5">
        <f t="shared" si="45"/>
        <v>0.37352527907074573</v>
      </c>
      <c r="L108" s="6">
        <f t="shared" si="46"/>
        <v>-0.439669879401343</v>
      </c>
      <c r="M108" s="6">
        <f t="shared" si="47"/>
        <v>-0.06614460033059727</v>
      </c>
      <c r="N108" s="34">
        <f t="shared" si="48"/>
        <v>94.6465898452331</v>
      </c>
      <c r="O108" s="32">
        <f t="shared" si="49"/>
        <v>49.12435560121977</v>
      </c>
      <c r="P108">
        <f t="shared" si="50"/>
        <v>-0.038382258644497666</v>
      </c>
      <c r="Q108" s="5">
        <f t="shared" si="51"/>
        <v>0.7837084980600684</v>
      </c>
      <c r="R108" s="6">
        <f t="shared" si="52"/>
        <v>2.135530385184641</v>
      </c>
      <c r="S108" s="7">
        <f t="shared" si="53"/>
        <v>0.3669854119131664</v>
      </c>
      <c r="T108" s="6"/>
      <c r="U108" s="6"/>
      <c r="V108" s="6"/>
      <c r="W108" s="6"/>
      <c r="X108" s="6"/>
      <c r="AB108" s="6"/>
    </row>
    <row r="109" spans="1:28" ht="12.75">
      <c r="A109" s="5">
        <v>0.85</v>
      </c>
      <c r="B109" s="6">
        <f t="shared" si="36"/>
        <v>0.6578064856724981</v>
      </c>
      <c r="C109" s="36">
        <f t="shared" si="37"/>
        <v>373.15</v>
      </c>
      <c r="D109" s="31">
        <f t="shared" si="38"/>
        <v>143.83134954287627</v>
      </c>
      <c r="E109" s="32">
        <f t="shared" si="39"/>
        <v>101.26056298096645</v>
      </c>
      <c r="F109" s="32">
        <f t="shared" si="40"/>
        <v>52.098492736228884</v>
      </c>
      <c r="G109" s="5">
        <f t="shared" si="41"/>
        <v>0.09461884705528267</v>
      </c>
      <c r="H109" s="6">
        <f t="shared" si="42"/>
        <v>1.8402465256513574</v>
      </c>
      <c r="I109" s="6">
        <f t="shared" si="43"/>
        <v>1.0992397967830212</v>
      </c>
      <c r="J109" s="7">
        <f t="shared" si="44"/>
        <v>6.2980907105742086</v>
      </c>
      <c r="K109" s="5">
        <f t="shared" si="45"/>
        <v>0.3564629988446939</v>
      </c>
      <c r="L109" s="6">
        <f t="shared" si="46"/>
        <v>-0.4227090878059909</v>
      </c>
      <c r="M109" s="6">
        <f t="shared" si="47"/>
        <v>-0.06624608896129702</v>
      </c>
      <c r="N109" s="34">
        <f t="shared" si="48"/>
        <v>94.6131945723321</v>
      </c>
      <c r="O109" s="32">
        <f t="shared" si="49"/>
        <v>49.21815497054416</v>
      </c>
      <c r="P109">
        <f t="shared" si="50"/>
        <v>-0.02806707713063511</v>
      </c>
      <c r="Q109" s="5">
        <f t="shared" si="51"/>
        <v>0.7738899831441154</v>
      </c>
      <c r="R109" s="6">
        <f t="shared" si="52"/>
        <v>2.281290095516679</v>
      </c>
      <c r="S109" s="7">
        <f t="shared" si="53"/>
        <v>0.3392334822585729</v>
      </c>
      <c r="T109" s="6"/>
      <c r="U109" s="6"/>
      <c r="V109" s="6"/>
      <c r="W109" s="6"/>
      <c r="X109" s="6"/>
      <c r="AB109" s="6"/>
    </row>
    <row r="110" spans="1:28" ht="12.75">
      <c r="A110" s="5">
        <v>0.86</v>
      </c>
      <c r="B110" s="6">
        <f t="shared" si="36"/>
        <v>0.6580451578717408</v>
      </c>
      <c r="C110" s="36">
        <f t="shared" si="37"/>
        <v>373.15</v>
      </c>
      <c r="D110" s="31">
        <f t="shared" si="38"/>
        <v>143.80085801188977</v>
      </c>
      <c r="E110" s="32">
        <f t="shared" si="39"/>
        <v>101.26056298096645</v>
      </c>
      <c r="F110" s="32">
        <f t="shared" si="40"/>
        <v>52.098492736228884</v>
      </c>
      <c r="G110" s="5">
        <f t="shared" si="41"/>
        <v>0.08307355439640815</v>
      </c>
      <c r="H110" s="6">
        <f t="shared" si="42"/>
        <v>1.9083296590125713</v>
      </c>
      <c r="I110" s="6">
        <f t="shared" si="43"/>
        <v>1.086621731414441</v>
      </c>
      <c r="J110" s="7">
        <f t="shared" si="44"/>
        <v>6.741818252966897</v>
      </c>
      <c r="K110" s="5">
        <f t="shared" si="45"/>
        <v>0.338609409042671</v>
      </c>
      <c r="L110" s="6">
        <f t="shared" si="46"/>
        <v>-0.40496348506393853</v>
      </c>
      <c r="M110" s="6">
        <f t="shared" si="47"/>
        <v>-0.06635407602126753</v>
      </c>
      <c r="N110" s="34">
        <f t="shared" si="48"/>
        <v>94.62745831252579</v>
      </c>
      <c r="O110" s="32">
        <f t="shared" si="49"/>
        <v>49.17339969936397</v>
      </c>
      <c r="P110">
        <f t="shared" si="50"/>
        <v>-0.016967084470072127</v>
      </c>
      <c r="Q110" s="5">
        <f t="shared" si="51"/>
        <v>0.7651687882229544</v>
      </c>
      <c r="R110" s="6">
        <f t="shared" si="52"/>
        <v>2.4425345866304227</v>
      </c>
      <c r="S110" s="7">
        <f t="shared" si="53"/>
        <v>0.3132683534600574</v>
      </c>
      <c r="T110" s="6"/>
      <c r="U110" s="6"/>
      <c r="V110" s="6"/>
      <c r="W110" s="6"/>
      <c r="X110" s="6"/>
      <c r="AB110" s="6"/>
    </row>
    <row r="111" spans="1:28" ht="12.75">
      <c r="A111" s="5">
        <v>0.87</v>
      </c>
      <c r="B111" s="6">
        <f t="shared" si="36"/>
        <v>0.6591795826255311</v>
      </c>
      <c r="C111" s="36">
        <f t="shared" si="37"/>
        <v>373.15</v>
      </c>
      <c r="D111" s="31">
        <f t="shared" si="38"/>
        <v>143.6506718343991</v>
      </c>
      <c r="E111" s="32">
        <f t="shared" si="39"/>
        <v>101.26056298096645</v>
      </c>
      <c r="F111" s="32">
        <f t="shared" si="40"/>
        <v>52.098492736228884</v>
      </c>
      <c r="G111" s="5">
        <f t="shared" si="41"/>
        <v>0.07219022952352963</v>
      </c>
      <c r="H111" s="6">
        <f t="shared" si="42"/>
        <v>1.9780696970057432</v>
      </c>
      <c r="I111" s="6">
        <f t="shared" si="43"/>
        <v>1.074859794683529</v>
      </c>
      <c r="J111" s="7">
        <f t="shared" si="44"/>
        <v>7.228775781494551</v>
      </c>
      <c r="K111" s="5">
        <f t="shared" si="45"/>
        <v>0.31995456029621744</v>
      </c>
      <c r="L111" s="6">
        <f t="shared" si="46"/>
        <v>-0.3863867062886038</v>
      </c>
      <c r="M111" s="6">
        <f t="shared" si="47"/>
        <v>-0.06643214599238634</v>
      </c>
      <c r="N111" s="34">
        <f t="shared" si="48"/>
        <v>94.69158990367634</v>
      </c>
      <c r="O111" s="32">
        <f t="shared" si="49"/>
        <v>48.95908193072275</v>
      </c>
      <c r="P111">
        <f t="shared" si="50"/>
        <v>-0.0050359157762268625</v>
      </c>
      <c r="Q111" s="5">
        <f t="shared" si="51"/>
        <v>0.7576776811787714</v>
      </c>
      <c r="R111" s="6">
        <f t="shared" si="52"/>
        <v>2.6216955182651454</v>
      </c>
      <c r="S111" s="7">
        <f t="shared" si="53"/>
        <v>0.28900292802886185</v>
      </c>
      <c r="T111" s="6"/>
      <c r="U111" s="6"/>
      <c r="V111" s="6"/>
      <c r="W111" s="6"/>
      <c r="X111" s="6"/>
      <c r="AB111" s="6"/>
    </row>
    <row r="112" spans="1:28" ht="12.75">
      <c r="A112" s="5">
        <v>0.88</v>
      </c>
      <c r="B112" s="6">
        <f t="shared" si="36"/>
        <v>0.6613897149725523</v>
      </c>
      <c r="C112" s="36">
        <f t="shared" si="37"/>
        <v>373.15</v>
      </c>
      <c r="D112" s="31">
        <f t="shared" si="38"/>
        <v>143.3464539321146</v>
      </c>
      <c r="E112" s="32">
        <f t="shared" si="39"/>
        <v>101.26056298096645</v>
      </c>
      <c r="F112" s="32">
        <f t="shared" si="40"/>
        <v>52.098492736228884</v>
      </c>
      <c r="G112" s="5">
        <f t="shared" si="41"/>
        <v>0.06198877117356635</v>
      </c>
      <c r="H112" s="6">
        <f t="shared" si="42"/>
        <v>2.0494865383677925</v>
      </c>
      <c r="I112" s="6">
        <f t="shared" si="43"/>
        <v>1.0639503977466083</v>
      </c>
      <c r="J112" s="7">
        <f t="shared" si="44"/>
        <v>7.76391361092645</v>
      </c>
      <c r="K112" s="5">
        <f t="shared" si="45"/>
        <v>0.3004885032368735</v>
      </c>
      <c r="L112" s="6">
        <f t="shared" si="46"/>
        <v>-0.3669249912727096</v>
      </c>
      <c r="M112" s="6">
        <f t="shared" si="47"/>
        <v>-0.06643648803583613</v>
      </c>
      <c r="N112" s="34">
        <f t="shared" si="48"/>
        <v>94.80787030848737</v>
      </c>
      <c r="O112" s="32">
        <f t="shared" si="49"/>
        <v>48.538583623627225</v>
      </c>
      <c r="P112">
        <f t="shared" si="50"/>
        <v>0.007780189158177991</v>
      </c>
      <c r="Q112" s="5">
        <f t="shared" si="51"/>
        <v>0.7515792215597185</v>
      </c>
      <c r="R112" s="6">
        <f t="shared" si="52"/>
        <v>2.8217523752287312</v>
      </c>
      <c r="S112" s="7">
        <f t="shared" si="53"/>
        <v>0.2663519407860144</v>
      </c>
      <c r="T112" s="6"/>
      <c r="U112" s="6"/>
      <c r="V112" s="6"/>
      <c r="W112" s="6"/>
      <c r="X112" s="6"/>
      <c r="AB112" s="6"/>
    </row>
    <row r="113" spans="1:28" ht="12.75">
      <c r="A113" s="5">
        <v>0.89</v>
      </c>
      <c r="B113" s="6">
        <f t="shared" si="36"/>
        <v>0.664896310883478</v>
      </c>
      <c r="C113" s="36">
        <f t="shared" si="37"/>
        <v>373.15</v>
      </c>
      <c r="D113" s="31">
        <f t="shared" si="38"/>
        <v>142.84733350119816</v>
      </c>
      <c r="E113" s="32">
        <f t="shared" si="39"/>
        <v>101.26056298096645</v>
      </c>
      <c r="F113" s="32">
        <f t="shared" si="40"/>
        <v>52.098492736228884</v>
      </c>
      <c r="G113" s="5">
        <f t="shared" si="41"/>
        <v>0.05248907808343754</v>
      </c>
      <c r="H113" s="6">
        <f t="shared" si="42"/>
        <v>2.1226000818356385</v>
      </c>
      <c r="I113" s="6">
        <f t="shared" si="43"/>
        <v>1.0538910515055482</v>
      </c>
      <c r="J113" s="7">
        <f t="shared" si="44"/>
        <v>8.352827312379867</v>
      </c>
      <c r="K113" s="5">
        <f t="shared" si="45"/>
        <v>0.28020128849617965</v>
      </c>
      <c r="L113" s="6">
        <f t="shared" si="46"/>
        <v>-0.34651533691866615</v>
      </c>
      <c r="M113" s="6">
        <f t="shared" si="47"/>
        <v>-0.0663140484224865</v>
      </c>
      <c r="N113" s="34">
        <f t="shared" si="48"/>
        <v>94.97866506448852</v>
      </c>
      <c r="O113" s="32">
        <f t="shared" si="49"/>
        <v>47.86866843670964</v>
      </c>
      <c r="P113">
        <f t="shared" si="50"/>
        <v>0.021544233430731974</v>
      </c>
      <c r="Q113" s="5">
        <f t="shared" si="51"/>
        <v>0.7470745066106494</v>
      </c>
      <c r="R113" s="6">
        <f t="shared" si="52"/>
        <v>3.046397173786564</v>
      </c>
      <c r="S113" s="7">
        <f t="shared" si="53"/>
        <v>0.24523214275506375</v>
      </c>
      <c r="T113" s="6"/>
      <c r="U113" s="6"/>
      <c r="V113" s="6"/>
      <c r="W113" s="6"/>
      <c r="X113" s="6"/>
      <c r="AB113" s="6"/>
    </row>
    <row r="114" spans="1:28" ht="12.75">
      <c r="A114" s="5">
        <v>0.9</v>
      </c>
      <c r="B114" s="6">
        <f t="shared" si="36"/>
        <v>0.6699737660453239</v>
      </c>
      <c r="C114" s="36">
        <f t="shared" si="37"/>
        <v>373.15</v>
      </c>
      <c r="D114" s="31">
        <f t="shared" si="38"/>
        <v>142.104724481807</v>
      </c>
      <c r="E114" s="32">
        <f t="shared" si="39"/>
        <v>101.26056298096645</v>
      </c>
      <c r="F114" s="32">
        <f t="shared" si="40"/>
        <v>52.098492736228884</v>
      </c>
      <c r="G114" s="5">
        <f t="shared" si="41"/>
        <v>0.04371104899006247</v>
      </c>
      <c r="H114" s="6">
        <f t="shared" si="42"/>
        <v>2.1974302261462006</v>
      </c>
      <c r="I114" s="6">
        <f t="shared" si="43"/>
        <v>1.0446804498016222</v>
      </c>
      <c r="J114" s="7">
        <f t="shared" si="44"/>
        <v>9.001851029614327</v>
      </c>
      <c r="K114" s="5">
        <f t="shared" si="45"/>
        <v>0.2590829667056762</v>
      </c>
      <c r="L114" s="6">
        <f t="shared" si="46"/>
        <v>-0.3250829733914482</v>
      </c>
      <c r="M114" s="6">
        <f t="shared" si="47"/>
        <v>-0.066000006685772</v>
      </c>
      <c r="N114" s="34">
        <f t="shared" si="48"/>
        <v>95.20643743390939</v>
      </c>
      <c r="O114" s="32">
        <f t="shared" si="49"/>
        <v>46.89828704789764</v>
      </c>
      <c r="P114">
        <f t="shared" si="50"/>
        <v>0.03633098687646047</v>
      </c>
      <c r="Q114" s="5">
        <f t="shared" si="51"/>
        <v>0.7444152956059155</v>
      </c>
      <c r="R114" s="6">
        <f t="shared" si="52"/>
        <v>3.300262339546762</v>
      </c>
      <c r="S114" s="7">
        <f t="shared" si="53"/>
        <v>0.22556246110669764</v>
      </c>
      <c r="T114" s="6"/>
      <c r="U114" s="6"/>
      <c r="V114" s="6"/>
      <c r="W114" s="6"/>
      <c r="X114" s="6"/>
      <c r="AB114" s="6"/>
    </row>
    <row r="115" spans="1:28" ht="12.75">
      <c r="A115" s="5">
        <v>0.91</v>
      </c>
      <c r="B115" s="6">
        <f t="shared" si="36"/>
        <v>0.6769682263377499</v>
      </c>
      <c r="C115" s="36">
        <f t="shared" si="37"/>
        <v>373.15</v>
      </c>
      <c r="D115" s="31">
        <f t="shared" si="38"/>
        <v>141.06092223421822</v>
      </c>
      <c r="E115" s="32">
        <f t="shared" si="39"/>
        <v>101.26056298096645</v>
      </c>
      <c r="F115" s="32">
        <f t="shared" si="40"/>
        <v>52.098492736228884</v>
      </c>
      <c r="G115" s="5">
        <f t="shared" si="41"/>
        <v>0.035674582630360364</v>
      </c>
      <c r="H115" s="6">
        <f t="shared" si="42"/>
        <v>2.2739968700363975</v>
      </c>
      <c r="I115" s="6">
        <f t="shared" si="43"/>
        <v>1.036318555555278</v>
      </c>
      <c r="J115" s="7">
        <f t="shared" si="44"/>
        <v>9.718165538333896</v>
      </c>
      <c r="K115" s="5">
        <f t="shared" si="45"/>
        <v>0.23712358849690363</v>
      </c>
      <c r="L115" s="6">
        <f t="shared" si="46"/>
        <v>-0.302537823097498</v>
      </c>
      <c r="M115" s="6">
        <f t="shared" si="47"/>
        <v>-0.06541423460059437</v>
      </c>
      <c r="N115" s="34">
        <f t="shared" si="48"/>
        <v>95.49376233046598</v>
      </c>
      <c r="O115" s="32">
        <f t="shared" si="49"/>
        <v>45.567159903752234</v>
      </c>
      <c r="P115">
        <f t="shared" si="50"/>
        <v>0.05223052708892134</v>
      </c>
      <c r="Q115" s="5">
        <f t="shared" si="51"/>
        <v>0.7439211278436811</v>
      </c>
      <c r="R115" s="6">
        <f t="shared" si="52"/>
        <v>3.589241929580558</v>
      </c>
      <c r="S115" s="7">
        <f t="shared" si="53"/>
        <v>0.2072641361153987</v>
      </c>
      <c r="T115" s="6"/>
      <c r="U115" s="6"/>
      <c r="V115" s="6"/>
      <c r="W115" s="6"/>
      <c r="X115" s="6"/>
      <c r="AB115" s="6"/>
    </row>
    <row r="116" spans="1:28" ht="12.75">
      <c r="A116" s="5">
        <v>0.92</v>
      </c>
      <c r="B116" s="6">
        <f t="shared" si="36"/>
        <v>0.6863236761356144</v>
      </c>
      <c r="C116" s="36">
        <f t="shared" si="37"/>
        <v>373.15</v>
      </c>
      <c r="D116" s="31">
        <f t="shared" si="38"/>
        <v>139.64743522926443</v>
      </c>
      <c r="E116" s="32">
        <f t="shared" si="39"/>
        <v>101.26056298096645</v>
      </c>
      <c r="F116" s="32">
        <f t="shared" si="40"/>
        <v>52.098492736228884</v>
      </c>
      <c r="G116" s="5">
        <f t="shared" si="41"/>
        <v>0.02839957774125047</v>
      </c>
      <c r="H116" s="6">
        <f t="shared" si="42"/>
        <v>2.3523199122431486</v>
      </c>
      <c r="I116" s="6">
        <f t="shared" si="43"/>
        <v>1.0288066905551005</v>
      </c>
      <c r="J116" s="7">
        <f t="shared" si="44"/>
        <v>10.509923564771519</v>
      </c>
      <c r="K116" s="5">
        <f t="shared" si="45"/>
        <v>0.21431320450140223</v>
      </c>
      <c r="L116" s="6">
        <f t="shared" si="46"/>
        <v>-0.2787693717685873</v>
      </c>
      <c r="M116" s="6">
        <f t="shared" si="47"/>
        <v>-0.06445616726718506</v>
      </c>
      <c r="N116" s="34">
        <f t="shared" si="48"/>
        <v>95.84334110945888</v>
      </c>
      <c r="O116" s="32">
        <f t="shared" si="49"/>
        <v>43.804094119805555</v>
      </c>
      <c r="P116">
        <f t="shared" si="50"/>
        <v>0.06935336833634256</v>
      </c>
      <c r="Q116" s="5">
        <f t="shared" si="51"/>
        <v>0.7460039957995809</v>
      </c>
      <c r="R116" s="6">
        <f t="shared" si="52"/>
        <v>3.920954048304822</v>
      </c>
      <c r="S116" s="7">
        <f t="shared" si="53"/>
        <v>0.1902608361661639</v>
      </c>
      <c r="T116" s="6"/>
      <c r="U116" s="6"/>
      <c r="V116" s="6"/>
      <c r="W116" s="6"/>
      <c r="X116" s="6"/>
      <c r="AB116" s="6"/>
    </row>
    <row r="117" spans="1:28" ht="12.75">
      <c r="A117" s="5">
        <v>0.93</v>
      </c>
      <c r="B117" s="6">
        <f t="shared" si="36"/>
        <v>0.6986204211304042</v>
      </c>
      <c r="C117" s="36">
        <f t="shared" si="37"/>
        <v>373.15</v>
      </c>
      <c r="D117" s="31">
        <f t="shared" si="38"/>
        <v>137.78299976131626</v>
      </c>
      <c r="E117" s="32">
        <f t="shared" si="39"/>
        <v>101.26056298096645</v>
      </c>
      <c r="F117" s="32">
        <f t="shared" si="40"/>
        <v>52.098492736228884</v>
      </c>
      <c r="G117" s="5">
        <f t="shared" si="41"/>
        <v>0.02190593305965203</v>
      </c>
      <c r="H117" s="6">
        <f t="shared" si="42"/>
        <v>2.4324192515033736</v>
      </c>
      <c r="I117" s="6">
        <f t="shared" si="43"/>
        <v>1.0221476296479093</v>
      </c>
      <c r="J117" s="7">
        <f t="shared" si="44"/>
        <v>11.386395339878721</v>
      </c>
      <c r="K117" s="5">
        <f t="shared" si="45"/>
        <v>0.19064186535071243</v>
      </c>
      <c r="L117" s="6">
        <f t="shared" si="46"/>
        <v>-0.2536389469216913</v>
      </c>
      <c r="M117" s="6">
        <f t="shared" si="47"/>
        <v>-0.06299708157097889</v>
      </c>
      <c r="N117" s="34">
        <f t="shared" si="48"/>
        <v>96.25801731786116</v>
      </c>
      <c r="O117" s="32">
        <f t="shared" si="49"/>
        <v>41.52498244345511</v>
      </c>
      <c r="P117">
        <f t="shared" si="50"/>
        <v>0.08783818310174914</v>
      </c>
      <c r="Q117" s="5">
        <f t="shared" si="51"/>
        <v>0.7512047539036605</v>
      </c>
      <c r="R117" s="6">
        <f t="shared" si="52"/>
        <v>4.305422555279942</v>
      </c>
      <c r="S117" s="7">
        <f t="shared" si="53"/>
        <v>0.17447875191307827</v>
      </c>
      <c r="T117" s="6"/>
      <c r="U117" s="6"/>
      <c r="V117" s="6"/>
      <c r="W117" s="6"/>
      <c r="X117" s="6"/>
      <c r="AB117" s="6"/>
    </row>
    <row r="118" spans="1:28" ht="12.75">
      <c r="A118" s="5">
        <v>0.94</v>
      </c>
      <c r="B118" s="6">
        <f t="shared" si="36"/>
        <v>0.714633413763489</v>
      </c>
      <c r="C118" s="36">
        <f t="shared" si="37"/>
        <v>373.15</v>
      </c>
      <c r="D118" s="31">
        <f t="shared" si="38"/>
        <v>135.3712150162699</v>
      </c>
      <c r="E118" s="32">
        <f t="shared" si="39"/>
        <v>101.26056298096645</v>
      </c>
      <c r="F118" s="32">
        <f t="shared" si="40"/>
        <v>52.098492736228884</v>
      </c>
      <c r="G118" s="5">
        <f t="shared" si="41"/>
        <v>0.016213547322484343</v>
      </c>
      <c r="H118" s="6">
        <f t="shared" si="42"/>
        <v>2.5143147865539905</v>
      </c>
      <c r="I118" s="6">
        <f t="shared" si="43"/>
        <v>1.0163457001367955</v>
      </c>
      <c r="J118" s="7">
        <f t="shared" si="44"/>
        <v>12.358137915001635</v>
      </c>
      <c r="K118" s="5">
        <f t="shared" si="45"/>
        <v>0.16609962167637485</v>
      </c>
      <c r="L118" s="6">
        <f t="shared" si="46"/>
        <v>-0.22696752250060456</v>
      </c>
      <c r="M118" s="6">
        <f t="shared" si="47"/>
        <v>-0.060867900824229715</v>
      </c>
      <c r="N118" s="34">
        <f t="shared" si="48"/>
        <v>96.74079351238824</v>
      </c>
      <c r="O118" s="32">
        <f t="shared" si="49"/>
        <v>38.63042150388168</v>
      </c>
      <c r="P118">
        <f t="shared" si="50"/>
        <v>0.10786399744134659</v>
      </c>
      <c r="Q118" s="5">
        <f t="shared" si="51"/>
        <v>0.76024831251435</v>
      </c>
      <c r="R118" s="6">
        <f t="shared" si="52"/>
        <v>4.7561097706085125</v>
      </c>
      <c r="S118" s="7">
        <f t="shared" si="53"/>
        <v>0.15984667074180697</v>
      </c>
      <c r="T118" s="6"/>
      <c r="U118" s="6"/>
      <c r="V118" s="6"/>
      <c r="W118" s="6"/>
      <c r="X118" s="6"/>
      <c r="AB118" s="6"/>
    </row>
    <row r="119" spans="1:28" ht="12.75">
      <c r="A119" s="5">
        <v>0.95</v>
      </c>
      <c r="B119" s="6">
        <f t="shared" si="36"/>
        <v>0.7354234613044642</v>
      </c>
      <c r="C119" s="36">
        <f t="shared" si="37"/>
        <v>373.15</v>
      </c>
      <c r="D119" s="31">
        <f t="shared" si="38"/>
        <v>132.29772285678553</v>
      </c>
      <c r="E119" s="32">
        <f t="shared" si="39"/>
        <v>101.26056298096645</v>
      </c>
      <c r="F119" s="32">
        <f t="shared" si="40"/>
        <v>52.098492736228884</v>
      </c>
      <c r="G119" s="5">
        <f t="shared" si="41"/>
        <v>0.011342319266666526</v>
      </c>
      <c r="H119" s="6">
        <f t="shared" si="42"/>
        <v>2.59802641613192</v>
      </c>
      <c r="I119" s="6">
        <f t="shared" si="43"/>
        <v>1.011406887255844</v>
      </c>
      <c r="J119" s="7">
        <f t="shared" si="44"/>
        <v>13.437192422424468</v>
      </c>
      <c r="K119" s="5">
        <f t="shared" si="45"/>
        <v>0.1406765241099293</v>
      </c>
      <c r="L119" s="6">
        <f t="shared" si="46"/>
        <v>-0.19851524334587267</v>
      </c>
      <c r="M119" s="6">
        <f t="shared" si="47"/>
        <v>-0.05783871923594336</v>
      </c>
      <c r="N119" s="34">
        <f t="shared" si="48"/>
        <v>97.29484926603594</v>
      </c>
      <c r="O119" s="32">
        <f t="shared" si="49"/>
        <v>35.00287359074958</v>
      </c>
      <c r="P119">
        <f t="shared" si="50"/>
        <v>0.12967066651458897</v>
      </c>
      <c r="Q119" s="5">
        <f t="shared" si="51"/>
        <v>0.7741299592678571</v>
      </c>
      <c r="R119" s="6">
        <f t="shared" si="52"/>
        <v>5.2915307739107105</v>
      </c>
      <c r="S119" s="7">
        <f t="shared" si="53"/>
        <v>0.146296032725467</v>
      </c>
      <c r="T119" s="6"/>
      <c r="U119" s="6"/>
      <c r="V119" s="6"/>
      <c r="W119" s="6"/>
      <c r="X119" s="6"/>
      <c r="AB119" s="6"/>
    </row>
    <row r="120" spans="1:28" ht="12.75">
      <c r="A120" s="5">
        <v>0.96</v>
      </c>
      <c r="B120" s="6">
        <f t="shared" si="36"/>
        <v>0.7624851612474269</v>
      </c>
      <c r="C120" s="36">
        <f t="shared" si="37"/>
        <v>373.15</v>
      </c>
      <c r="D120" s="31">
        <f t="shared" si="38"/>
        <v>128.42684090692322</v>
      </c>
      <c r="E120" s="32">
        <f t="shared" si="39"/>
        <v>101.26056298096645</v>
      </c>
      <c r="F120" s="32">
        <f t="shared" si="40"/>
        <v>52.098492736228884</v>
      </c>
      <c r="G120" s="5">
        <f t="shared" si="41"/>
        <v>0.0073121476291178895</v>
      </c>
      <c r="H120" s="6">
        <f t="shared" si="42"/>
        <v>2.683574038974081</v>
      </c>
      <c r="I120" s="6">
        <f t="shared" si="43"/>
        <v>1.007338946660262</v>
      </c>
      <c r="J120" s="7">
        <f t="shared" si="44"/>
        <v>14.637314252039033</v>
      </c>
      <c r="K120" s="5">
        <f t="shared" si="45"/>
        <v>0.1143626232829165</v>
      </c>
      <c r="L120" s="6">
        <f t="shared" si="46"/>
        <v>-0.16794414773417307</v>
      </c>
      <c r="M120" s="6">
        <f>K120+L120</f>
        <v>-0.053581524451256565</v>
      </c>
      <c r="N120" s="34">
        <f t="shared" si="48"/>
        <v>97.92356049741299</v>
      </c>
      <c r="O120" s="32">
        <f t="shared" si="49"/>
        <v>30.503280409510232</v>
      </c>
      <c r="P120">
        <f t="shared" si="50"/>
        <v>0.15359615204479932</v>
      </c>
      <c r="Q120" s="5">
        <f t="shared" si="51"/>
        <v>0.7942553762994031</v>
      </c>
      <c r="R120" s="6">
        <f t="shared" si="52"/>
        <v>5.937870968814321</v>
      </c>
      <c r="S120" s="7">
        <f t="shared" si="53"/>
        <v>0.13376096928862713</v>
      </c>
      <c r="T120" s="6"/>
      <c r="U120" s="6"/>
      <c r="V120" s="6"/>
      <c r="W120" s="6"/>
      <c r="X120" s="6"/>
      <c r="AB120" s="6"/>
    </row>
    <row r="121" spans="1:28" ht="12.75">
      <c r="A121" s="5">
        <v>0.97</v>
      </c>
      <c r="B121" s="6">
        <f t="shared" si="36"/>
        <v>0.7979974491039836</v>
      </c>
      <c r="C121" s="36">
        <f t="shared" si="37"/>
        <v>373.15</v>
      </c>
      <c r="D121" s="31">
        <f t="shared" si="38"/>
        <v>123.59753829202661</v>
      </c>
      <c r="E121" s="32">
        <f t="shared" si="39"/>
        <v>101.26056298096645</v>
      </c>
      <c r="F121" s="32">
        <f t="shared" si="40"/>
        <v>52.098492736228884</v>
      </c>
      <c r="G121" s="5">
        <f t="shared" si="41"/>
        <v>0.004142931146757676</v>
      </c>
      <c r="H121" s="6">
        <f t="shared" si="42"/>
        <v>2.7709775538173926</v>
      </c>
      <c r="I121" s="6">
        <f t="shared" si="43"/>
        <v>1.0041515249497472</v>
      </c>
      <c r="J121" s="7">
        <f t="shared" si="44"/>
        <v>15.974242061002759</v>
      </c>
      <c r="K121" s="5">
        <f t="shared" si="45"/>
        <v>0.0871479698268768</v>
      </c>
      <c r="L121" s="6">
        <f t="shared" si="46"/>
        <v>-0.13474216817976684</v>
      </c>
      <c r="M121" s="6">
        <f>K121+L121</f>
        <v>-0.04759419835289004</v>
      </c>
      <c r="N121" s="34">
        <f t="shared" si="48"/>
        <v>98.63052027256917</v>
      </c>
      <c r="O121" s="32">
        <f t="shared" si="49"/>
        <v>24.967018019457445</v>
      </c>
      <c r="P121">
        <f t="shared" si="50"/>
        <v>0.18015252151771588</v>
      </c>
      <c r="Q121" s="5">
        <f t="shared" si="51"/>
        <v>0.8226777825814264</v>
      </c>
      <c r="R121" s="6">
        <f t="shared" si="52"/>
        <v>6.73341836320054</v>
      </c>
      <c r="S121" s="7">
        <f>Q121/R121</f>
        <v>0.12217832580811001</v>
      </c>
      <c r="T121" s="6"/>
      <c r="U121" s="6"/>
      <c r="V121" s="6"/>
      <c r="W121" s="6"/>
      <c r="X121" s="6"/>
      <c r="AB121" s="6"/>
    </row>
    <row r="122" spans="1:28" ht="12.75">
      <c r="A122" s="5">
        <v>0.98</v>
      </c>
      <c r="B122" s="6">
        <f t="shared" si="36"/>
        <v>0.8452705983533942</v>
      </c>
      <c r="C122" s="36">
        <f t="shared" si="37"/>
        <v>373.15</v>
      </c>
      <c r="D122" s="31">
        <f t="shared" si="38"/>
        <v>117.61861993048511</v>
      </c>
      <c r="E122" s="32">
        <f t="shared" si="39"/>
        <v>101.26056298096645</v>
      </c>
      <c r="F122" s="32">
        <f t="shared" si="40"/>
        <v>52.098492736228884</v>
      </c>
      <c r="G122" s="5">
        <f t="shared" si="41"/>
        <v>0.0018545685565051289</v>
      </c>
      <c r="H122" s="6">
        <f t="shared" si="42"/>
        <v>2.860256859398774</v>
      </c>
      <c r="I122" s="6">
        <f t="shared" si="43"/>
        <v>1.0018562893323717</v>
      </c>
      <c r="J122" s="7">
        <f t="shared" si="44"/>
        <v>17.466012669967323</v>
      </c>
      <c r="K122" s="5">
        <f t="shared" si="45"/>
        <v>0.05902261437335056</v>
      </c>
      <c r="L122" s="6">
        <f t="shared" si="46"/>
        <v>-0.09803911327973204</v>
      </c>
      <c r="M122" s="6">
        <f>K122+L122</f>
        <v>-0.03901649890638148</v>
      </c>
      <c r="N122" s="34">
        <f t="shared" si="48"/>
        <v>99.41956124614161</v>
      </c>
      <c r="O122" s="32">
        <f t="shared" si="49"/>
        <v>18.199058684343502</v>
      </c>
      <c r="P122">
        <f t="shared" si="50"/>
        <v>0.2102099663362614</v>
      </c>
      <c r="Q122" s="5">
        <f t="shared" si="51"/>
        <v>0.8625210187279533</v>
      </c>
      <c r="R122" s="6">
        <f t="shared" si="52"/>
        <v>7.736470082330281</v>
      </c>
      <c r="S122" s="7">
        <f>Q122/R122</f>
        <v>0.11148766938269548</v>
      </c>
      <c r="T122" s="6"/>
      <c r="U122" s="6"/>
      <c r="V122" s="6"/>
      <c r="W122" s="6"/>
      <c r="X122" s="6"/>
      <c r="AB122" s="6"/>
    </row>
    <row r="123" spans="1:28" ht="12.75">
      <c r="A123" s="5">
        <v>0.99</v>
      </c>
      <c r="B123" s="6">
        <f t="shared" si="36"/>
        <v>0.9095963233109512</v>
      </c>
      <c r="C123" s="36">
        <f t="shared" si="37"/>
        <v>373.15</v>
      </c>
      <c r="D123" s="31">
        <f t="shared" si="38"/>
        <v>110.26295660769313</v>
      </c>
      <c r="E123" s="32">
        <f t="shared" si="39"/>
        <v>101.26056298096645</v>
      </c>
      <c r="F123" s="32">
        <f t="shared" si="40"/>
        <v>52.098492736228884</v>
      </c>
      <c r="G123" s="5">
        <f t="shared" si="41"/>
        <v>0.0004669585952794893</v>
      </c>
      <c r="H123" s="6">
        <f t="shared" si="42"/>
        <v>2.9514318544551443</v>
      </c>
      <c r="I123" s="6">
        <f t="shared" si="43"/>
        <v>1.0004670676374163</v>
      </c>
      <c r="J123" s="7">
        <f t="shared" si="44"/>
        <v>19.13333026813021</v>
      </c>
      <c r="K123" s="5">
        <f t="shared" si="45"/>
        <v>0.029976607553878164</v>
      </c>
      <c r="L123" s="6">
        <f t="shared" si="46"/>
        <v>-0.056001534354847386</v>
      </c>
      <c r="M123" s="6">
        <f>K123+L123</f>
        <v>-0.026024926800969222</v>
      </c>
      <c r="N123" s="34">
        <f t="shared" si="48"/>
        <v>100.29477992775261</v>
      </c>
      <c r="O123" s="32">
        <f t="shared" si="49"/>
        <v>9.968176679940507</v>
      </c>
      <c r="P123">
        <f t="shared" si="50"/>
        <v>0.24560193517965642</v>
      </c>
      <c r="Q123" s="5">
        <f t="shared" si="51"/>
        <v>0.9187841649605568</v>
      </c>
      <c r="R123" s="6">
        <f t="shared" si="52"/>
        <v>9.040367668904873</v>
      </c>
      <c r="S123" s="7">
        <f>Q123/R123</f>
        <v>0.10163128299757039</v>
      </c>
      <c r="T123" s="6"/>
      <c r="U123" s="6"/>
      <c r="V123" s="6"/>
      <c r="W123" s="6"/>
      <c r="X123" s="6"/>
      <c r="AB123" s="6"/>
    </row>
    <row r="124" spans="1:24" ht="13.5" thickBot="1">
      <c r="A124" s="8">
        <v>1</v>
      </c>
      <c r="B124" s="9">
        <f t="shared" si="36"/>
        <v>1</v>
      </c>
      <c r="C124" s="67">
        <f t="shared" si="37"/>
        <v>373.15</v>
      </c>
      <c r="D124" s="68">
        <f t="shared" si="38"/>
        <v>101.26056298096645</v>
      </c>
      <c r="E124" s="33">
        <f t="shared" si="39"/>
        <v>101.26056298096645</v>
      </c>
      <c r="F124" s="33">
        <f t="shared" si="40"/>
        <v>52.098492736228884</v>
      </c>
      <c r="G124" s="8">
        <f t="shared" si="41"/>
        <v>0</v>
      </c>
      <c r="H124" s="9">
        <f t="shared" si="42"/>
        <v>3.044522437723423</v>
      </c>
      <c r="I124" s="9">
        <f t="shared" si="43"/>
        <v>1</v>
      </c>
      <c r="J124" s="10">
        <f t="shared" si="44"/>
        <v>21</v>
      </c>
      <c r="K124" s="8">
        <f t="shared" si="45"/>
        <v>0</v>
      </c>
      <c r="L124" s="9">
        <f t="shared" si="46"/>
        <v>0</v>
      </c>
      <c r="M124" s="9">
        <f>K124+L124</f>
        <v>0</v>
      </c>
      <c r="N124" s="35">
        <f t="shared" si="48"/>
        <v>101.26056298096645</v>
      </c>
      <c r="O124" s="33">
        <f t="shared" si="49"/>
        <v>0</v>
      </c>
      <c r="P124" s="58">
        <f>A124*LN($B$17*A124/E124)</f>
        <v>0.2949578594530145</v>
      </c>
      <c r="Q124" s="8"/>
      <c r="R124" s="9"/>
      <c r="S124" s="10"/>
      <c r="T124" s="6"/>
      <c r="U124" s="6"/>
      <c r="V124" s="6"/>
      <c r="W124" s="6"/>
      <c r="X124" s="6"/>
    </row>
    <row r="126" spans="1:24" s="30" customFormat="1" ht="12.75">
      <c r="A126" s="61"/>
      <c r="B126" s="61"/>
      <c r="G126" s="6"/>
      <c r="H126" s="6"/>
      <c r="I126" s="6"/>
      <c r="J126" s="6"/>
      <c r="K126" s="61"/>
      <c r="L126" s="61"/>
      <c r="X126" s="6"/>
    </row>
    <row r="127" spans="1:28" s="30" customFormat="1" ht="12.75">
      <c r="A127" s="61"/>
      <c r="B127" s="61"/>
      <c r="G127" s="6"/>
      <c r="H127" s="6"/>
      <c r="I127" s="6"/>
      <c r="J127" s="6"/>
      <c r="AB127" s="6"/>
    </row>
    <row r="128" s="30" customFormat="1" ht="12.75"/>
    <row r="129" s="30" customFormat="1" ht="12.75"/>
    <row r="130" s="30" customFormat="1" ht="12.75"/>
  </sheetData>
  <sheetProtection/>
  <mergeCells count="2">
    <mergeCell ref="G22:K22"/>
    <mergeCell ref="G21:M21"/>
  </mergeCells>
  <printOptions/>
  <pageMargins left="0.787401575" right="0.787401575" top="0.984251969" bottom="0.984251969" header="0.4921259845" footer="0.4921259845"/>
  <pageSetup fitToHeight="6" fitToWidth="2" horizontalDpi="600" verticalDpi="600" orientation="landscape" paperSize="9" scale="78" r:id="rId4"/>
  <legacyDrawing r:id="rId3"/>
  <oleObjects>
    <oleObject progId="Equation.3" shapeId="160582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I39"/>
  <sheetViews>
    <sheetView zoomScalePageLayoutView="0" workbookViewId="0" topLeftCell="A1">
      <selection activeCell="B10" sqref="B10"/>
    </sheetView>
  </sheetViews>
  <sheetFormatPr defaultColWidth="11.421875" defaultRowHeight="12.75"/>
  <cols>
    <col min="2" max="2" width="11.57421875" style="0" bestFit="1" customWidth="1"/>
  </cols>
  <sheetData>
    <row r="2" spans="1:2" ht="12.75">
      <c r="A2" s="66" t="s">
        <v>42</v>
      </c>
      <c r="B2" s="30"/>
    </row>
    <row r="3" spans="1:2" ht="12.75">
      <c r="A3" s="69" t="s">
        <v>38</v>
      </c>
      <c r="B3" s="30"/>
    </row>
    <row r="4" spans="1:9" ht="12.75">
      <c r="A4" s="70" t="s">
        <v>39</v>
      </c>
      <c r="B4" s="62">
        <f>leftPointX(Margules!B16,Margules!B17,MAX(Margules!D24:D124))</f>
        <v>0.29635256855689096</v>
      </c>
      <c r="C4" s="70" t="s">
        <v>37</v>
      </c>
      <c r="D4">
        <f>IF(B4&lt;&gt;0,B4*LN(B4)+(1-B4)*LN(1-B4)+B4*(1-B4)*(Margules!B9*B4+Margules!B8*(1-B4)),0)</f>
        <v>-0.21618655899049088</v>
      </c>
      <c r="F4" s="70" t="s">
        <v>39</v>
      </c>
      <c r="G4" s="62">
        <f>RightPointX(Margules!B16,Margules!B17,MAX(Margules!D24:D124))</f>
        <v>0.9376224939157192</v>
      </c>
      <c r="H4" s="70" t="s">
        <v>37</v>
      </c>
      <c r="I4">
        <f>IF(G4&lt;&gt;0,G4*LN(G4)+(1-G4)*LN(1-G4)+G4*(1-G4)*(Margules!B9*G4+Margules!B8*(1-G4)),0)</f>
        <v>-0.06144581134605134</v>
      </c>
    </row>
    <row r="5" spans="1:9" ht="12.75">
      <c r="A5" s="70" t="s">
        <v>40</v>
      </c>
      <c r="B5" s="6">
        <f>leftPointY(Margules!B16,Margules!B17,B4)</f>
        <v>0.7130825962020743</v>
      </c>
      <c r="C5" s="70" t="s">
        <v>37</v>
      </c>
      <c r="D5">
        <f>IF(B5&lt;&gt;0,B5*LN(B5*Margules!B17/Margules!E24)+(1-B5)*LN(Margules!B17*(1-B5)/Margules!F24),0)</f>
        <v>-0.11373647257878833</v>
      </c>
      <c r="F5" s="70" t="s">
        <v>40</v>
      </c>
      <c r="G5" s="6">
        <f>leftPointY(Margules!B16,Margules!B17,G4)</f>
        <v>0.7104387963684974</v>
      </c>
      <c r="H5" s="70" t="s">
        <v>37</v>
      </c>
      <c r="I5">
        <f>IF(G5&lt;&gt;0,G5*LN(G5*Margules!B17/Margules!E24)+(1-G5)*LN(Margules!B17*(1-G5)/Margules!F24),0)</f>
        <v>-0.1143693787630616</v>
      </c>
    </row>
    <row r="8" ht="12.75">
      <c r="A8" s="70" t="s">
        <v>43</v>
      </c>
    </row>
    <row r="9" spans="1:4" ht="12.75">
      <c r="A9" s="70" t="s">
        <v>39</v>
      </c>
      <c r="B9" s="1">
        <v>0.2944681381056972</v>
      </c>
      <c r="C9" s="71" t="s">
        <v>37</v>
      </c>
      <c r="D9" s="1">
        <f>IF(B9&lt;&gt;0,B9*LN(B9)+(1-B9)*LN(1-B9)+B9*(1-B9)*(Margules!B9*B9+Margules!B8*(1-B9)),0)</f>
        <v>-0.21664556528397716</v>
      </c>
    </row>
    <row r="10" spans="1:4" ht="12.75">
      <c r="A10" s="70" t="s">
        <v>41</v>
      </c>
      <c r="B10" s="1">
        <v>0.9386120032170555</v>
      </c>
      <c r="C10" s="1"/>
      <c r="D10" s="1">
        <f>IF(B10&lt;&gt;0,B10*LN(B10)+(1-B10)*LN(1-B10)+B10*(1-B10)*(Margules!B9*B10+Margules!B8*(1-B10)),0)</f>
        <v>-0.06121118971751641</v>
      </c>
    </row>
    <row r="11" spans="1:2" ht="12.75">
      <c r="A11" s="32"/>
      <c r="B11" s="63"/>
    </row>
    <row r="13" ht="12.75">
      <c r="A13" s="70" t="s">
        <v>45</v>
      </c>
    </row>
    <row r="14" spans="1:4" ht="12.75">
      <c r="A14" s="71" t="s">
        <v>39</v>
      </c>
      <c r="B14" s="1">
        <v>0.2645</v>
      </c>
      <c r="C14" s="71" t="s">
        <v>44</v>
      </c>
      <c r="D14" s="1">
        <v>0</v>
      </c>
    </row>
    <row r="15" spans="1:4" ht="12.75">
      <c r="A15" s="71" t="s">
        <v>41</v>
      </c>
      <c r="B15" s="1">
        <f>B14</f>
        <v>0.2645</v>
      </c>
      <c r="C15" s="71" t="s">
        <v>44</v>
      </c>
      <c r="D15" s="1">
        <v>1</v>
      </c>
    </row>
    <row r="16" spans="1:4" ht="12.75">
      <c r="A16" s="71" t="s">
        <v>39</v>
      </c>
      <c r="B16" s="1">
        <v>0.9405</v>
      </c>
      <c r="C16" s="71" t="s">
        <v>44</v>
      </c>
      <c r="D16" s="1">
        <v>1</v>
      </c>
    </row>
    <row r="17" spans="1:4" ht="12.75">
      <c r="A17" s="71" t="s">
        <v>41</v>
      </c>
      <c r="B17" s="1">
        <f>B16</f>
        <v>0.9405</v>
      </c>
      <c r="C17" s="71" t="s">
        <v>44</v>
      </c>
      <c r="D17" s="1">
        <v>0</v>
      </c>
    </row>
    <row r="18" spans="1:4" ht="12.75">
      <c r="A18" s="71" t="s">
        <v>41</v>
      </c>
      <c r="B18" s="1">
        <v>0.2645</v>
      </c>
      <c r="C18" s="71" t="s">
        <v>44</v>
      </c>
      <c r="D18" s="1">
        <v>0</v>
      </c>
    </row>
    <row r="22" ht="12.75">
      <c r="A22" s="70" t="s">
        <v>46</v>
      </c>
    </row>
    <row r="23" spans="1:2" ht="12.75">
      <c r="A23">
        <v>0</v>
      </c>
      <c r="B23">
        <v>0</v>
      </c>
    </row>
    <row r="24" spans="1:2" ht="12.75">
      <c r="A24">
        <v>1</v>
      </c>
      <c r="B24">
        <v>1</v>
      </c>
    </row>
    <row r="27" ht="12.75">
      <c r="A27" s="70" t="s">
        <v>47</v>
      </c>
    </row>
    <row r="28" spans="1:2" ht="12.75">
      <c r="A28">
        <v>0</v>
      </c>
      <c r="B28">
        <f>Margules!B17</f>
        <v>136</v>
      </c>
    </row>
    <row r="29" spans="1:2" ht="12.75">
      <c r="A29">
        <v>1</v>
      </c>
      <c r="B29">
        <f>Margules!B17</f>
        <v>136</v>
      </c>
    </row>
    <row r="31" spans="1:2" ht="12.75">
      <c r="A31">
        <f>B4</f>
        <v>0.29635256855689096</v>
      </c>
      <c r="B31">
        <v>0</v>
      </c>
    </row>
    <row r="32" spans="1:2" ht="12.75">
      <c r="A32">
        <f>A31</f>
        <v>0.29635256855689096</v>
      </c>
      <c r="B32">
        <f>B28</f>
        <v>136</v>
      </c>
    </row>
    <row r="33" spans="1:2" ht="12.75">
      <c r="A33">
        <f>B5</f>
        <v>0.7130825962020743</v>
      </c>
      <c r="B33">
        <v>0</v>
      </c>
    </row>
    <row r="34" spans="1:2" ht="12.75">
      <c r="A34">
        <f>A33</f>
        <v>0.7130825962020743</v>
      </c>
      <c r="B34">
        <f>B28</f>
        <v>136</v>
      </c>
    </row>
    <row r="36" spans="1:2" ht="12.75">
      <c r="A36">
        <f>G4</f>
        <v>0.9376224939157192</v>
      </c>
      <c r="B36">
        <v>0</v>
      </c>
    </row>
    <row r="37" spans="1:2" ht="12.75">
      <c r="A37">
        <f>A36</f>
        <v>0.9376224939157192</v>
      </c>
      <c r="B37">
        <f>B28</f>
        <v>136</v>
      </c>
    </row>
    <row r="38" spans="1:2" ht="12.75">
      <c r="A38">
        <f>G5</f>
        <v>0.7104387963684974</v>
      </c>
      <c r="B38">
        <v>0</v>
      </c>
    </row>
    <row r="39" spans="1:2" ht="12.75">
      <c r="A39">
        <f>A38</f>
        <v>0.7104387963684974</v>
      </c>
      <c r="B39">
        <f>B28</f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ledanoij</dc:creator>
  <cp:keywords/>
  <dc:description/>
  <cp:lastModifiedBy>Pascal</cp:lastModifiedBy>
  <cp:lastPrinted>2008-12-15T10:27:02Z</cp:lastPrinted>
  <dcterms:created xsi:type="dcterms:W3CDTF">2008-10-21T05:51:55Z</dcterms:created>
  <dcterms:modified xsi:type="dcterms:W3CDTF">2011-08-28T10:50:11Z</dcterms:modified>
  <cp:category/>
  <cp:version/>
  <cp:contentType/>
  <cp:contentStatus/>
</cp:coreProperties>
</file>